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G:\_Jobs\_2020\S-projekt\OKO Zlín - Tř. T. Bati\profese\IO 01.2 sadové úpravy\"/>
    </mc:Choice>
  </mc:AlternateContent>
  <xr:revisionPtr revIDLastSave="0" documentId="8_{EB12CD60-2F05-40DA-A85F-4507F5824683}" xr6:coauthVersionLast="45" xr6:coauthVersionMax="45" xr10:uidLastSave="{00000000-0000-0000-0000-000000000000}"/>
  <bookViews>
    <workbookView xWindow="-120" yWindow="-120" windowWidth="29040" windowHeight="17325" activeTab="1" xr2:uid="{00000000-000D-0000-FFFF-FFFF00000000}"/>
  </bookViews>
  <sheets>
    <sheet name="Pokyny pro vyplnění" sheetId="11" r:id="rId1"/>
    <sheet name="Stavba" sheetId="1" r:id="rId2"/>
    <sheet name="VzorPolozky" sheetId="10" state="hidden" r:id="rId3"/>
    <sheet name="IO 01.2 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'IO 01.2 1 Pol'!$1:$7</definedName>
    <definedName name="oadresa">Stavba!$D$6</definedName>
    <definedName name="Objednatel" localSheetId="1">Stavba!$D$5</definedName>
    <definedName name="Objekt" localSheetId="1">Stavba!$B$38</definedName>
    <definedName name="_xlnm.Print_Area" localSheetId="3">'IO 01.2 1 Pol'!$A$1:$X$70</definedName>
    <definedName name="_xlnm.Print_Area" localSheetId="1">Stavba!$A$1:$J$51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50" i="1" l="1"/>
  <c r="I49" i="1"/>
  <c r="G41" i="1"/>
  <c r="F41" i="1"/>
  <c r="G40" i="1"/>
  <c r="F40" i="1"/>
  <c r="G39" i="1"/>
  <c r="F39" i="1"/>
  <c r="G55" i="12"/>
  <c r="BA40" i="12"/>
  <c r="G9" i="12"/>
  <c r="M9" i="12" s="1"/>
  <c r="I9" i="12"/>
  <c r="I8" i="12" s="1"/>
  <c r="K9" i="12"/>
  <c r="K8" i="12" s="1"/>
  <c r="O9" i="12"/>
  <c r="Q9" i="12"/>
  <c r="Q8" i="12" s="1"/>
  <c r="V9" i="12"/>
  <c r="V8" i="12" s="1"/>
  <c r="G11" i="12"/>
  <c r="M11" i="12" s="1"/>
  <c r="I11" i="12"/>
  <c r="K11" i="12"/>
  <c r="O11" i="12"/>
  <c r="Q11" i="12"/>
  <c r="V11" i="12"/>
  <c r="G13" i="12"/>
  <c r="I13" i="12"/>
  <c r="K13" i="12"/>
  <c r="M13" i="12"/>
  <c r="O13" i="12"/>
  <c r="Q13" i="12"/>
  <c r="V13" i="12"/>
  <c r="G15" i="12"/>
  <c r="M15" i="12" s="1"/>
  <c r="I15" i="12"/>
  <c r="K15" i="12"/>
  <c r="O15" i="12"/>
  <c r="O8" i="12" s="1"/>
  <c r="Q15" i="12"/>
  <c r="V15" i="12"/>
  <c r="G17" i="12"/>
  <c r="I17" i="12"/>
  <c r="K17" i="12"/>
  <c r="M17" i="12"/>
  <c r="O17" i="12"/>
  <c r="Q17" i="12"/>
  <c r="V17" i="12"/>
  <c r="G19" i="12"/>
  <c r="M19" i="12" s="1"/>
  <c r="I19" i="12"/>
  <c r="K19" i="12"/>
  <c r="O19" i="12"/>
  <c r="Q19" i="12"/>
  <c r="V19" i="12"/>
  <c r="G21" i="12"/>
  <c r="I21" i="12"/>
  <c r="K21" i="12"/>
  <c r="M21" i="12"/>
  <c r="O21" i="12"/>
  <c r="Q21" i="12"/>
  <c r="V21" i="12"/>
  <c r="G23" i="12"/>
  <c r="M23" i="12" s="1"/>
  <c r="I23" i="12"/>
  <c r="K23" i="12"/>
  <c r="O23" i="12"/>
  <c r="Q23" i="12"/>
  <c r="V23" i="12"/>
  <c r="G25" i="12"/>
  <c r="I25" i="12"/>
  <c r="K25" i="12"/>
  <c r="M25" i="12"/>
  <c r="O25" i="12"/>
  <c r="Q25" i="12"/>
  <c r="V25" i="12"/>
  <c r="G27" i="12"/>
  <c r="M27" i="12" s="1"/>
  <c r="I27" i="12"/>
  <c r="K27" i="12"/>
  <c r="O27" i="12"/>
  <c r="Q27" i="12"/>
  <c r="V27" i="12"/>
  <c r="G29" i="12"/>
  <c r="I29" i="12"/>
  <c r="K29" i="12"/>
  <c r="M29" i="12"/>
  <c r="O29" i="12"/>
  <c r="Q29" i="12"/>
  <c r="V29" i="12"/>
  <c r="G31" i="12"/>
  <c r="M31" i="12" s="1"/>
  <c r="I31" i="12"/>
  <c r="K31" i="12"/>
  <c r="O31" i="12"/>
  <c r="Q31" i="12"/>
  <c r="V31" i="12"/>
  <c r="G33" i="12"/>
  <c r="I33" i="12"/>
  <c r="K33" i="12"/>
  <c r="M33" i="12"/>
  <c r="O33" i="12"/>
  <c r="Q33" i="12"/>
  <c r="V33" i="12"/>
  <c r="G35" i="12"/>
  <c r="M35" i="12" s="1"/>
  <c r="I35" i="12"/>
  <c r="K35" i="12"/>
  <c r="O35" i="12"/>
  <c r="Q35" i="12"/>
  <c r="V35" i="12"/>
  <c r="G37" i="12"/>
  <c r="I37" i="12"/>
  <c r="K37" i="12"/>
  <c r="M37" i="12"/>
  <c r="O37" i="12"/>
  <c r="Q37" i="12"/>
  <c r="V37" i="12"/>
  <c r="G39" i="12"/>
  <c r="M39" i="12" s="1"/>
  <c r="I39" i="12"/>
  <c r="K39" i="12"/>
  <c r="O39" i="12"/>
  <c r="Q39" i="12"/>
  <c r="V39" i="12"/>
  <c r="G42" i="12"/>
  <c r="I42" i="12"/>
  <c r="K42" i="12"/>
  <c r="M42" i="12"/>
  <c r="O42" i="12"/>
  <c r="Q42" i="12"/>
  <c r="V42" i="12"/>
  <c r="G44" i="12"/>
  <c r="M44" i="12" s="1"/>
  <c r="I44" i="12"/>
  <c r="K44" i="12"/>
  <c r="O44" i="12"/>
  <c r="Q44" i="12"/>
  <c r="V44" i="12"/>
  <c r="G46" i="12"/>
  <c r="I46" i="12"/>
  <c r="K46" i="12"/>
  <c r="M46" i="12"/>
  <c r="O46" i="12"/>
  <c r="Q46" i="12"/>
  <c r="V46" i="12"/>
  <c r="G48" i="12"/>
  <c r="M48" i="12" s="1"/>
  <c r="I48" i="12"/>
  <c r="K48" i="12"/>
  <c r="O48" i="12"/>
  <c r="Q48" i="12"/>
  <c r="V48" i="12"/>
  <c r="G50" i="12"/>
  <c r="I50" i="12"/>
  <c r="K50" i="12"/>
  <c r="M50" i="12"/>
  <c r="O50" i="12"/>
  <c r="Q50" i="12"/>
  <c r="V50" i="12"/>
  <c r="G52" i="12"/>
  <c r="K52" i="12"/>
  <c r="O52" i="12"/>
  <c r="V52" i="12"/>
  <c r="G53" i="12"/>
  <c r="I53" i="12"/>
  <c r="I52" i="12" s="1"/>
  <c r="K53" i="12"/>
  <c r="M53" i="12"/>
  <c r="M52" i="12" s="1"/>
  <c r="O53" i="12"/>
  <c r="Q53" i="12"/>
  <c r="Q52" i="12" s="1"/>
  <c r="V53" i="12"/>
  <c r="AE55" i="12"/>
  <c r="AF55" i="12"/>
  <c r="I20" i="1"/>
  <c r="I19" i="1"/>
  <c r="I18" i="1"/>
  <c r="I17" i="1"/>
  <c r="I16" i="1"/>
  <c r="I51" i="1"/>
  <c r="J50" i="1" s="1"/>
  <c r="F42" i="1"/>
  <c r="G23" i="1" s="1"/>
  <c r="G42" i="1"/>
  <c r="G25" i="1" s="1"/>
  <c r="A25" i="1" s="1"/>
  <c r="A26" i="1" s="1"/>
  <c r="G26" i="1" s="1"/>
  <c r="H41" i="1"/>
  <c r="I41" i="1" s="1"/>
  <c r="H40" i="1"/>
  <c r="I40" i="1" s="1"/>
  <c r="H39" i="1"/>
  <c r="I39" i="1" s="1"/>
  <c r="I42" i="1" s="1"/>
  <c r="J49" i="1" l="1"/>
  <c r="J51" i="1"/>
  <c r="A23" i="1"/>
  <c r="A24" i="1" s="1"/>
  <c r="G24" i="1" s="1"/>
  <c r="A27" i="1" s="1"/>
  <c r="A29" i="1" s="1"/>
  <c r="G29" i="1" s="1"/>
  <c r="G27" i="1" s="1"/>
  <c r="G28" i="1"/>
  <c r="M8" i="12"/>
  <c r="G8" i="12"/>
  <c r="J40" i="1"/>
  <c r="J39" i="1"/>
  <c r="J42" i="1" s="1"/>
  <c r="J41" i="1"/>
  <c r="H42" i="1"/>
  <c r="I21" i="1"/>
  <c r="J28" i="1"/>
  <c r="J26" i="1"/>
  <c r="G38" i="1"/>
  <c r="F38" i="1"/>
  <c r="J23" i="1"/>
  <c r="J24" i="1"/>
  <c r="J25" i="1"/>
  <c r="J27" i="1"/>
  <c r="E24" i="1"/>
  <c r="E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Boss</author>
  </authors>
  <commentList>
    <comment ref="S6" authorId="0" shapeId="0" xr:uid="{8133CD3D-EA90-4F6E-B49C-0028F4F5B5AF}">
      <text>
        <r>
          <rPr>
            <sz val="9"/>
            <color indexed="81"/>
            <rFont val="Tahoma"/>
            <family val="2"/>
            <charset val="238"/>
          </rPr>
          <t>Jedná se o informaci, zda se jedná o položku, která je do rozpočtu zadána z cenové soustavy RTS, nebo vlastní.</t>
        </r>
      </text>
    </comment>
    <comment ref="T6" authorId="0" shapeId="0" xr:uid="{A26A0652-46C7-4722-B431-F36415A061B6}">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<sst xmlns="http://schemas.openxmlformats.org/spreadsheetml/2006/main" count="359" uniqueCount="191">
  <si>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</si>
  <si>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</si>
  <si>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</si>
  <si>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</si>
  <si>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</si>
  <si>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</si>
  <si>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</si>
  <si>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</si>
  <si>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</si>
  <si>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</si>
  <si>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</si>
  <si>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</si>
  <si>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</si>
  <si>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</si>
  <si>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</si>
  <si>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</si>
  <si>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</si>
  <si>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</si>
  <si>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</si>
  <si>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</si>
  <si>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</si>
  <si>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</si>
  <si>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</si>
  <si>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</si>
  <si>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</si>
  <si>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</si>
  <si>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</si>
  <si>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</si>
  <si>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</si>
  <si>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</si>
  <si>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</si>
  <si>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</si>
  <si>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</si>
  <si>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</si>
  <si>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</si>
  <si>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</si>
  <si>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</si>
  <si>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</si>
  <si>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</si>
  <si>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</si>
  <si>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</si>
  <si>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</si>
  <si>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</si>
  <si>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1</t>
  </si>
  <si>
    <t>Sadové úpravy</t>
  </si>
  <si>
    <t>IO 01.2</t>
  </si>
  <si>
    <t>Objekt:</t>
  </si>
  <si>
    <t>Rozpočet:</t>
  </si>
  <si>
    <t>19-4180-217</t>
  </si>
  <si>
    <t>"OKO" Zlín - Tř. T. Bati - modernizace objektu č.p. 508 a č.p. 5682</t>
  </si>
  <si>
    <t>OBEK SERVIS a.s.</t>
  </si>
  <si>
    <t>Panelová 289/6</t>
  </si>
  <si>
    <t>Praha-Satalice</t>
  </si>
  <si>
    <t>19015</t>
  </si>
  <si>
    <t>45476781</t>
  </si>
  <si>
    <t>CZ45476781</t>
  </si>
  <si>
    <t>S-projekt plus, a.s.</t>
  </si>
  <si>
    <t>třída Tomáše Bati 508</t>
  </si>
  <si>
    <t>Zlín</t>
  </si>
  <si>
    <t>76273</t>
  </si>
  <si>
    <t>60734485</t>
  </si>
  <si>
    <t>CZ60734485</t>
  </si>
  <si>
    <t>Stavba</t>
  </si>
  <si>
    <t>Celkem za stavbu</t>
  </si>
  <si>
    <t>CZK</t>
  </si>
  <si>
    <t>Rekapitulace dílů</t>
  </si>
  <si>
    <t>Typ dílu</t>
  </si>
  <si>
    <t>Zemní práce</t>
  </si>
  <si>
    <t>99</t>
  </si>
  <si>
    <t>Staveništní přesun hmot</t>
  </si>
  <si>
    <t>VN</t>
  </si>
  <si>
    <t>ON</t>
  </si>
  <si>
    <t>#TypZaznamu#</t>
  </si>
  <si>
    <t>STA</t>
  </si>
  <si>
    <t>ING</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</si>
  <si>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</si>
  <si>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</si>
  <si>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</si>
  <si>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</si>
  <si>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</si>
  <si>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</si>
  <si>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</si>
  <si>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</si>
  <si>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</si>
  <si>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</si>
  <si>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</si>
  <si>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</si>
  <si>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</si>
  <si>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</si>
  <si>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</si>
  <si>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</si>
  <si>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</si>
  <si>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</si>
  <si>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</si>
  <si>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</si>
  <si>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</si>
  <si>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</si>
  <si>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</si>
  <si>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</si>
  <si>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</si>
  <si>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162301101R00</t>
  </si>
  <si>
    <t>Vodorovné přemístění výkopku z hor.1-4 do 500 m</t>
  </si>
  <si>
    <t>m3</t>
  </si>
  <si>
    <t>RTS 20/ I</t>
  </si>
  <si>
    <t>Práce</t>
  </si>
  <si>
    <t>POL1_</t>
  </si>
  <si>
    <t>520,000*0,02</t>
  </si>
  <si>
    <t>VV</t>
  </si>
  <si>
    <t>167101102R00</t>
  </si>
  <si>
    <t>Nakládání výkopku z hor.1-4 v množství nad 100 m3</t>
  </si>
  <si>
    <t>Odkaz na mn. položky pořadí 1 : 10,40000</t>
  </si>
  <si>
    <t>180402111R00</t>
  </si>
  <si>
    <t>Založení trávníku parkového výsevem v rovině</t>
  </si>
  <si>
    <t>m2</t>
  </si>
  <si>
    <t>537,000-520,000/6</t>
  </si>
  <si>
    <t>181301112R00</t>
  </si>
  <si>
    <t>Rozprostření ornice, rovina, tl.10-15 cm,nad 500m2</t>
  </si>
  <si>
    <t>537,000</t>
  </si>
  <si>
    <t>182001111R00</t>
  </si>
  <si>
    <t>Plošná úprava terénu, nerovnosti do 10 cm v rovině</t>
  </si>
  <si>
    <t>Odkaz na mn. položky pořadí 4 : 537,00000</t>
  </si>
  <si>
    <t>183101312R00</t>
  </si>
  <si>
    <t>Hloub. jamek s výměnou 100% půdy do 0,02 m3, 1:5</t>
  </si>
  <si>
    <t>kus</t>
  </si>
  <si>
    <t>520,000</t>
  </si>
  <si>
    <t>183402111R00</t>
  </si>
  <si>
    <t>Rozrušení půdy do 15 cm v rovině/svah 1:5</t>
  </si>
  <si>
    <t>183403114R00</t>
  </si>
  <si>
    <t>Obdělání půdy kultivátorováním v rovině</t>
  </si>
  <si>
    <t>183403151R00</t>
  </si>
  <si>
    <t>Obdělání půdy smykováním, v rovině</t>
  </si>
  <si>
    <t>183403152R00</t>
  </si>
  <si>
    <t>Obdělání půdy vláčením, v rovině</t>
  </si>
  <si>
    <t>183403153R00</t>
  </si>
  <si>
    <t>Obdělání půdy hrabáním, v rovině</t>
  </si>
  <si>
    <t>184102110R00</t>
  </si>
  <si>
    <t>Výsadba dřevin s balem D do 10 cm, v rovině</t>
  </si>
  <si>
    <t>184921094R00</t>
  </si>
  <si>
    <t>Mulčování rostlin tl. do 0,1 m, svah do 1:2</t>
  </si>
  <si>
    <t>87,000</t>
  </si>
  <si>
    <t>185802113R00</t>
  </si>
  <si>
    <t>Hnojení umělým hnojivem v rovině</t>
  </si>
  <si>
    <t>t</t>
  </si>
  <si>
    <t>537,000*0,0001</t>
  </si>
  <si>
    <t>185804312R00</t>
  </si>
  <si>
    <t>Zalití rostlin vodou plochy nad 20 m2</t>
  </si>
  <si>
    <t>537,000*10*2/1000</t>
  </si>
  <si>
    <t>1R001</t>
  </si>
  <si>
    <t>D+M podpůrná konstrukce pro břečťan</t>
  </si>
  <si>
    <t>kpl</t>
  </si>
  <si>
    <t>Vlastní</t>
  </si>
  <si>
    <t>Indiv</t>
  </si>
  <si>
    <t>Podpůrná konstrukce bude tvořena lehkou ocelovou „karisítí „s průměrem ok 10 cm osazenou do ocelového rámu o kotvenou napevno do opěrné stěny tak, aby byla tvarově stálá.  Rám se sítí bude nasazen 20 cm nad přilehlým upraveným terénem, od opěrných stěn bude odsazen 10 cm, jeho výška bude shodná s horní niveletou opěrné zdi. Ocelová kce bude opatřena venkovním nátěrem – barva tmavohnědá.</t>
  </si>
  <si>
    <t>POP</t>
  </si>
  <si>
    <t>25,000</t>
  </si>
  <si>
    <t>00572400R</t>
  </si>
  <si>
    <t>Směs travní parková I. běžná zátěž PROFI</t>
  </si>
  <si>
    <t>kg</t>
  </si>
  <si>
    <t>SPCM</t>
  </si>
  <si>
    <t>Specifikace</t>
  </si>
  <si>
    <t>POL3_</t>
  </si>
  <si>
    <t>450,000*0,05</t>
  </si>
  <si>
    <t>02652262R</t>
  </si>
  <si>
    <t>Břečťan - Hedera helix  v. 10-20 cm</t>
  </si>
  <si>
    <t>120,000</t>
  </si>
  <si>
    <t>02656029 PC</t>
  </si>
  <si>
    <t>CH - Skalník - Cotoneaster Horizontalis</t>
  </si>
  <si>
    <t>400,000</t>
  </si>
  <si>
    <t>10364200R</t>
  </si>
  <si>
    <t>Ornice pro pozemkové úpravy</t>
  </si>
  <si>
    <t>10,000</t>
  </si>
  <si>
    <t>10391100R</t>
  </si>
  <si>
    <t>Kůra mulčovací VL</t>
  </si>
  <si>
    <t>87,000*0,1</t>
  </si>
  <si>
    <t>998231311R00</t>
  </si>
  <si>
    <t>Přesun hmot pro sadovnické a krajin. úpravy do 5km</t>
  </si>
  <si>
    <t>Přesun hmot</t>
  </si>
  <si>
    <t>POL7_</t>
  </si>
  <si>
    <t>SUM</t>
  </si>
  <si>
    <t>JKSO:</t>
  </si>
  <si>
    <t>823.27</t>
  </si>
  <si>
    <t>úpravy parkové včetně příslušných úprav terénu</t>
  </si>
  <si>
    <t>JKSO</t>
  </si>
  <si>
    <t xml:space="preserve"> m2</t>
  </si>
  <si>
    <t>kryt (materiál konstrukce krytu) vegetační</t>
  </si>
  <si>
    <t>JKSOChar</t>
  </si>
  <si>
    <t/>
  </si>
  <si>
    <t>JKSOAkce</t>
  </si>
  <si>
    <t>Poznámky uchazeče k zadání</t>
  </si>
  <si>
    <t>POPUZIV</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</si>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</sst>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0" fillId="0" borderId="34" xfId="0" applyNumberFormat="1" applyBorder="1" applyAlignment="1">
      <alignment vertical="center" wrapText="1"/>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5" fillId="0" borderId="33" xfId="0" applyNumberFormat="1" applyFont="1" applyBorder="1" applyAlignment="1">
      <alignment vertical="center"/>
    </xf>
    <xf numFmtId="4" fontId="5" fillId="0" borderId="34" xfId="0" applyNumberFormat="1" applyFont="1" applyBorder="1" applyAlignment="1">
      <alignment vertical="center" wrapText="1"/>
    </xf>
    <xf numFmtId="4" fontId="5" fillId="0" borderId="35" xfId="0" applyNumberFormat="1" applyFont="1" applyBorder="1" applyAlignment="1">
      <alignment vertical="center" wrapText="1" shrinkToFit="1"/>
    </xf>
    <xf numFmtId="4" fontId="5" fillId="0" borderId="35" xfId="0" applyNumberFormat="1" applyFont="1" applyBorder="1" applyAlignment="1">
      <alignment vertical="center" shrinkToFit="1"/>
    </xf>
    <xf numFmtId="3" fontId="5"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30" xfId="0" applyFont="1" applyFill="1" applyBorder="1" applyAlignment="1">
      <alignment horizontal="center" vertical="center" wrapText="1"/>
    </xf>
    <xf numFmtId="0" fontId="15" fillId="5" borderId="31" xfId="0" applyFont="1" applyFill="1" applyBorder="1" applyAlignment="1">
      <alignment horizontal="center" vertical="center" wrapText="1"/>
    </xf>
    <xf numFmtId="0" fontId="15" fillId="5" borderId="32" xfId="0" applyFont="1" applyFill="1" applyBorder="1" applyAlignment="1">
      <alignment horizontal="center" vertical="center" wrapText="1"/>
    </xf>
    <xf numFmtId="49" fontId="3" fillId="0" borderId="33" xfId="0" applyNumberFormat="1" applyFont="1" applyBorder="1" applyAlignment="1">
      <alignment vertical="center"/>
    </xf>
    <xf numFmtId="49" fontId="3" fillId="0" borderId="33" xfId="0" applyNumberFormat="1" applyFont="1" applyBorder="1" applyAlignment="1">
      <alignment vertical="center" wrapText="1"/>
    </xf>
    <xf numFmtId="49" fontId="3" fillId="0" borderId="34" xfId="0" applyNumberFormat="1" applyFont="1" applyBorder="1" applyAlignment="1">
      <alignment vertical="center" wrapText="1"/>
    </xf>
    <xf numFmtId="0" fontId="3" fillId="3" borderId="36" xfId="0" applyFont="1" applyFill="1" applyBorder="1" applyAlignment="1">
      <alignment vertical="center"/>
    </xf>
    <xf numFmtId="0" fontId="3" fillId="3" borderId="36" xfId="0" applyFont="1" applyFill="1" applyBorder="1" applyAlignment="1">
      <alignment vertical="center" wrapText="1"/>
    </xf>
    <xf numFmtId="0" fontId="3" fillId="3" borderId="37" xfId="0" applyFont="1" applyFill="1" applyBorder="1" applyAlignment="1">
      <alignment vertical="center" wrapText="1"/>
    </xf>
    <xf numFmtId="3" fontId="3" fillId="0" borderId="35" xfId="0" applyNumberFormat="1" applyFont="1" applyBorder="1" applyAlignment="1">
      <alignment vertical="center"/>
    </xf>
    <xf numFmtId="3" fontId="3" fillId="3" borderId="39" xfId="0" applyNumberFormat="1" applyFont="1" applyFill="1" applyBorder="1" applyAlignment="1">
      <alignment vertical="center"/>
    </xf>
    <xf numFmtId="4" fontId="3" fillId="0" borderId="35" xfId="0" applyNumberFormat="1" applyFont="1" applyBorder="1" applyAlignment="1">
      <alignment horizontal="center" vertical="center"/>
    </xf>
    <xf numFmtId="4" fontId="3" fillId="0" borderId="35" xfId="0" applyNumberFormat="1" applyFont="1" applyBorder="1" applyAlignment="1">
      <alignment vertical="center"/>
    </xf>
    <xf numFmtId="4" fontId="3" fillId="3" borderId="39" xfId="0" applyNumberFormat="1" applyFont="1" applyFill="1" applyBorder="1" applyAlignment="1">
      <alignment horizontal="center" vertical="center"/>
    </xf>
    <xf numFmtId="4" fontId="3" fillId="3" borderId="39"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0" fillId="0" borderId="18" xfId="0" applyBorder="1" applyAlignment="1">
      <alignment vertical="top"/>
    </xf>
    <xf numFmtId="0" fontId="0" fillId="0" borderId="0" xfId="0" applyAlignment="1">
      <alignment vertical="top"/>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28" xfId="0" applyFill="1" applyBorder="1" applyAlignment="1" applyProtection="1">
      <alignment vertical="top" wrapText="1"/>
      <protection locked="0"/>
    </xf>
    <xf numFmtId="0" fontId="16" fillId="0" borderId="0" xfId="0" applyFont="1" applyBorder="1" applyAlignment="1">
      <alignment vertical="top"/>
    </xf>
    <xf numFmtId="49" fontId="16" fillId="0" borderId="0" xfId="0" applyNumberFormat="1" applyFont="1" applyBorder="1" applyAlignment="1">
      <alignment vertical="top"/>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9"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40" xfId="0" applyNumberFormat="1" applyFont="1" applyFill="1" applyBorder="1" applyAlignment="1">
      <alignment vertical="top" shrinkToFit="1"/>
    </xf>
    <xf numFmtId="0" fontId="16" fillId="0" borderId="41" xfId="0" applyFont="1" applyBorder="1" applyAlignment="1">
      <alignment vertical="top"/>
    </xf>
    <xf numFmtId="49" fontId="16" fillId="0" borderId="42" xfId="0" applyNumberFormat="1" applyFont="1" applyBorder="1" applyAlignment="1">
      <alignment vertical="top"/>
    </xf>
    <xf numFmtId="0" fontId="16" fillId="0" borderId="42" xfId="0" applyFont="1" applyBorder="1" applyAlignment="1">
      <alignment horizontal="center" vertical="top" shrinkToFit="1"/>
    </xf>
    <xf numFmtId="164" fontId="16" fillId="0" borderId="42" xfId="0" applyNumberFormat="1" applyFont="1" applyBorder="1" applyAlignment="1">
      <alignment vertical="top" shrinkToFit="1"/>
    </xf>
    <xf numFmtId="4" fontId="16" fillId="4" borderId="42"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6" fillId="0" borderId="42"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0" fontId="0" fillId="0" borderId="0" xfId="0" applyAlignment="1">
      <alignment horizontal="left" vertical="top" wrapText="1"/>
    </xf>
    <xf numFmtId="0" fontId="0" fillId="4" borderId="18" xfId="0" applyFill="1" applyBorder="1" applyAlignment="1" applyProtection="1">
      <alignment horizontal="left" vertical="top" wrapText="1"/>
      <protection locked="0"/>
    </xf>
    <xf numFmtId="0" fontId="0" fillId="4" borderId="0"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72" t="s">
        <v>41</v>
      </c>
      <c r="B2" s="72"/>
      <c r="C2" s="72"/>
      <c r="D2" s="72"/>
      <c r="E2" s="72"/>
      <c r="F2" s="72"/>
      <c r="G2" s="72"/>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54"/>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6" t="s">
        <v>38</v>
      </c>
      <c r="B1" s="73" t="s">
        <v>4</v>
      </c>
      <c r="C1" s="74"/>
      <c r="D1" s="74"/>
      <c r="E1" s="74"/>
      <c r="F1" s="74"/>
      <c r="G1" s="74"/>
      <c r="H1" s="74"/>
      <c r="I1" s="74"/>
      <c r="J1" s="75"/>
    </row>
    <row r="2" spans="1:15" ht="36" customHeight="1" x14ac:dyDescent="0.2">
      <c r="A2" s="2"/>
      <c r="B2" s="108" t="s">
        <v>24</v>
      </c>
      <c r="C2" s="109"/>
      <c r="D2" s="110" t="s">
        <v>48</v>
      </c>
      <c r="E2" s="111" t="s">
        <v>49</v>
      </c>
      <c r="F2" s="112"/>
      <c r="G2" s="112"/>
      <c r="H2" s="112"/>
      <c r="I2" s="112"/>
      <c r="J2" s="113"/>
      <c r="O2" s="1"/>
    </row>
    <row r="3" spans="1:15" ht="27" customHeight="1" x14ac:dyDescent="0.2">
      <c r="A3" s="2"/>
      <c r="B3" s="114" t="s">
        <v>46</v>
      </c>
      <c r="C3" s="109"/>
      <c r="D3" s="115" t="s">
        <v>45</v>
      </c>
      <c r="E3" s="116" t="s">
        <v>44</v>
      </c>
      <c r="F3" s="117"/>
      <c r="G3" s="117"/>
      <c r="H3" s="117"/>
      <c r="I3" s="117"/>
      <c r="J3" s="118"/>
    </row>
    <row r="4" spans="1:15" ht="23.25" customHeight="1" x14ac:dyDescent="0.2">
      <c r="A4" s="104">
        <v>3296</v>
      </c>
      <c r="B4" s="119" t="s">
        <v>47</v>
      </c>
      <c r="C4" s="120"/>
      <c r="D4" s="121" t="s">
        <v>43</v>
      </c>
      <c r="E4" s="122" t="s">
        <v>44</v>
      </c>
      <c r="F4" s="123"/>
      <c r="G4" s="123"/>
      <c r="H4" s="123"/>
      <c r="I4" s="123"/>
      <c r="J4" s="124"/>
    </row>
    <row r="5" spans="1:15" ht="24" customHeight="1" x14ac:dyDescent="0.2">
      <c r="A5" s="2"/>
      <c r="B5" s="30" t="s">
        <v>23</v>
      </c>
      <c r="D5" s="125" t="s">
        <v>50</v>
      </c>
      <c r="E5" s="87"/>
      <c r="F5" s="87"/>
      <c r="G5" s="87"/>
      <c r="H5" s="18" t="s">
        <v>42</v>
      </c>
      <c r="I5" s="127" t="s">
        <v>54</v>
      </c>
      <c r="J5" s="8"/>
    </row>
    <row r="6" spans="1:15" ht="15.75" customHeight="1" x14ac:dyDescent="0.2">
      <c r="A6" s="2"/>
      <c r="B6" s="27"/>
      <c r="C6" s="52"/>
      <c r="D6" s="107" t="s">
        <v>51</v>
      </c>
      <c r="E6" s="88"/>
      <c r="F6" s="88"/>
      <c r="G6" s="88"/>
      <c r="H6" s="18" t="s">
        <v>36</v>
      </c>
      <c r="I6" s="127" t="s">
        <v>55</v>
      </c>
      <c r="J6" s="8"/>
    </row>
    <row r="7" spans="1:15" ht="15.75" customHeight="1" x14ac:dyDescent="0.2">
      <c r="A7" s="2"/>
      <c r="B7" s="28"/>
      <c r="C7" s="53"/>
      <c r="D7" s="105" t="s">
        <v>53</v>
      </c>
      <c r="E7" s="126" t="s">
        <v>52</v>
      </c>
      <c r="F7" s="89"/>
      <c r="G7" s="89"/>
      <c r="H7" s="23"/>
      <c r="I7" s="22"/>
      <c r="J7" s="33"/>
    </row>
    <row r="8" spans="1:15" ht="24" hidden="1" customHeight="1" x14ac:dyDescent="0.2">
      <c r="A8" s="2"/>
      <c r="B8" s="30" t="s">
        <v>21</v>
      </c>
      <c r="D8" s="106" t="s">
        <v>56</v>
      </c>
      <c r="H8" s="18" t="s">
        <v>42</v>
      </c>
      <c r="I8" s="127" t="s">
        <v>60</v>
      </c>
      <c r="J8" s="8"/>
    </row>
    <row r="9" spans="1:15" ht="15.75" hidden="1" customHeight="1" x14ac:dyDescent="0.2">
      <c r="A9" s="2"/>
      <c r="B9" s="2"/>
      <c r="D9" s="106" t="s">
        <v>57</v>
      </c>
      <c r="H9" s="18" t="s">
        <v>36</v>
      </c>
      <c r="I9" s="127" t="s">
        <v>61</v>
      </c>
      <c r="J9" s="8"/>
    </row>
    <row r="10" spans="1:15" ht="15.75" hidden="1" customHeight="1" x14ac:dyDescent="0.2">
      <c r="A10" s="2"/>
      <c r="B10" s="34"/>
      <c r="C10" s="53"/>
      <c r="D10" s="105" t="s">
        <v>59</v>
      </c>
      <c r="E10" s="128" t="s">
        <v>58</v>
      </c>
      <c r="F10" s="23"/>
      <c r="G10" s="14"/>
      <c r="H10" s="14"/>
      <c r="I10" s="35"/>
      <c r="J10" s="33"/>
    </row>
    <row r="11" spans="1:15" ht="24" customHeight="1" x14ac:dyDescent="0.2">
      <c r="A11" s="2"/>
      <c r="B11" s="30" t="s">
        <v>20</v>
      </c>
      <c r="D11" s="129"/>
      <c r="E11" s="129"/>
      <c r="F11" s="129"/>
      <c r="G11" s="129"/>
      <c r="H11" s="18" t="s">
        <v>42</v>
      </c>
      <c r="I11" s="134"/>
      <c r="J11" s="8"/>
    </row>
    <row r="12" spans="1:15" ht="15.75" customHeight="1" x14ac:dyDescent="0.2">
      <c r="A12" s="2"/>
      <c r="B12" s="27"/>
      <c r="C12" s="52"/>
      <c r="D12" s="130"/>
      <c r="E12" s="130"/>
      <c r="F12" s="130"/>
      <c r="G12" s="130"/>
      <c r="H12" s="18" t="s">
        <v>36</v>
      </c>
      <c r="I12" s="134"/>
      <c r="J12" s="8"/>
    </row>
    <row r="13" spans="1:15" ht="15.75" customHeight="1" x14ac:dyDescent="0.2">
      <c r="A13" s="2"/>
      <c r="B13" s="28"/>
      <c r="C13" s="53"/>
      <c r="D13" s="133"/>
      <c r="E13" s="131"/>
      <c r="F13" s="132"/>
      <c r="G13" s="132"/>
      <c r="H13" s="19"/>
      <c r="I13" s="22"/>
      <c r="J13" s="33"/>
    </row>
    <row r="14" spans="1:15" ht="24" customHeight="1" x14ac:dyDescent="0.2">
      <c r="A14" s="2"/>
      <c r="B14" s="42" t="s">
        <v>22</v>
      </c>
      <c r="C14" s="54"/>
      <c r="D14" s="55"/>
      <c r="E14" s="56"/>
      <c r="F14" s="43"/>
      <c r="G14" s="43"/>
      <c r="H14" s="44"/>
      <c r="I14" s="43"/>
      <c r="J14" s="45"/>
    </row>
    <row r="15" spans="1:15" ht="32.25" customHeight="1" x14ac:dyDescent="0.2">
      <c r="A15" s="2"/>
      <c r="B15" s="34" t="s">
        <v>34</v>
      </c>
      <c r="C15" s="57"/>
      <c r="D15" s="51"/>
      <c r="E15" s="82"/>
      <c r="F15" s="82"/>
      <c r="G15" s="83"/>
      <c r="H15" s="83"/>
      <c r="I15" s="83" t="s">
        <v>31</v>
      </c>
      <c r="J15" s="84"/>
    </row>
    <row r="16" spans="1:15" ht="23.25" customHeight="1" x14ac:dyDescent="0.2">
      <c r="A16" s="196" t="s">
        <v>26</v>
      </c>
      <c r="B16" s="37" t="s">
        <v>26</v>
      </c>
      <c r="C16" s="58"/>
      <c r="D16" s="59"/>
      <c r="E16" s="79"/>
      <c r="F16" s="80"/>
      <c r="G16" s="79"/>
      <c r="H16" s="80"/>
      <c r="I16" s="79">
        <f>SUMIF(F49:F50,A16,I49:I50)+SUMIF(F49:F50,"PSU",I49:I50)</f>
        <v>0</v>
      </c>
      <c r="J16" s="81"/>
    </row>
    <row r="17" spans="1:10" ht="23.25" customHeight="1" x14ac:dyDescent="0.2">
      <c r="A17" s="196" t="s">
        <v>27</v>
      </c>
      <c r="B17" s="37" t="s">
        <v>27</v>
      </c>
      <c r="C17" s="58"/>
      <c r="D17" s="59"/>
      <c r="E17" s="79"/>
      <c r="F17" s="80"/>
      <c r="G17" s="79"/>
      <c r="H17" s="80"/>
      <c r="I17" s="79">
        <f>SUMIF(F49:F50,A17,I49:I50)</f>
        <v>0</v>
      </c>
      <c r="J17" s="81"/>
    </row>
    <row r="18" spans="1:10" ht="23.25" customHeight="1" x14ac:dyDescent="0.2">
      <c r="A18" s="196" t="s">
        <v>28</v>
      </c>
      <c r="B18" s="37" t="s">
        <v>28</v>
      </c>
      <c r="C18" s="58"/>
      <c r="D18" s="59"/>
      <c r="E18" s="79"/>
      <c r="F18" s="80"/>
      <c r="G18" s="79"/>
      <c r="H18" s="80"/>
      <c r="I18" s="79">
        <f>SUMIF(F49:F50,A18,I49:I50)</f>
        <v>0</v>
      </c>
      <c r="J18" s="81"/>
    </row>
    <row r="19" spans="1:10" ht="23.25" customHeight="1" x14ac:dyDescent="0.2">
      <c r="A19" s="196" t="s">
        <v>70</v>
      </c>
      <c r="B19" s="37" t="s">
        <v>29</v>
      </c>
      <c r="C19" s="58"/>
      <c r="D19" s="59"/>
      <c r="E19" s="79"/>
      <c r="F19" s="80"/>
      <c r="G19" s="79"/>
      <c r="H19" s="80"/>
      <c r="I19" s="79">
        <f>SUMIF(F49:F50,A19,I49:I50)</f>
        <v>0</v>
      </c>
      <c r="J19" s="81"/>
    </row>
    <row r="20" spans="1:10" ht="23.25" customHeight="1" x14ac:dyDescent="0.2">
      <c r="A20" s="196" t="s">
        <v>71</v>
      </c>
      <c r="B20" s="37" t="s">
        <v>30</v>
      </c>
      <c r="C20" s="58"/>
      <c r="D20" s="59"/>
      <c r="E20" s="79"/>
      <c r="F20" s="80"/>
      <c r="G20" s="79"/>
      <c r="H20" s="80"/>
      <c r="I20" s="79">
        <f>SUMIF(F49:F50,A20,I49:I50)</f>
        <v>0</v>
      </c>
      <c r="J20" s="81"/>
    </row>
    <row r="21" spans="1:10" ht="23.25" customHeight="1" x14ac:dyDescent="0.2">
      <c r="A21" s="2"/>
      <c r="B21" s="47" t="s">
        <v>31</v>
      </c>
      <c r="C21" s="60"/>
      <c r="D21" s="61"/>
      <c r="E21" s="85"/>
      <c r="F21" s="86"/>
      <c r="G21" s="85"/>
      <c r="H21" s="86"/>
      <c r="I21" s="85">
        <f>SUM(I16:J20)</f>
        <v>0</v>
      </c>
      <c r="J21" s="95"/>
    </row>
    <row r="22" spans="1:10" ht="33" customHeight="1" x14ac:dyDescent="0.2">
      <c r="A22" s="2"/>
      <c r="B22" s="41" t="s">
        <v>35</v>
      </c>
      <c r="C22" s="58"/>
      <c r="D22" s="59"/>
      <c r="E22" s="62"/>
      <c r="F22" s="38"/>
      <c r="G22" s="32"/>
      <c r="H22" s="32"/>
      <c r="I22" s="32"/>
      <c r="J22" s="39"/>
    </row>
    <row r="23" spans="1:10" ht="23.25" customHeight="1" x14ac:dyDescent="0.2">
      <c r="A23" s="2">
        <f>ZakladDPHSni*SazbaDPH1/100</f>
        <v>0</v>
      </c>
      <c r="B23" s="37" t="s">
        <v>13</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14</v>
      </c>
      <c r="C24" s="58"/>
      <c r="D24" s="59"/>
      <c r="E24" s="63">
        <f>SazbaDPH1</f>
        <v>15</v>
      </c>
      <c r="F24" s="38" t="s">
        <v>0</v>
      </c>
      <c r="G24" s="91">
        <f>IF(A24&gt;50, ROUNDUP(A23, 0), ROUNDDOWN(A23, 0))</f>
        <v>0</v>
      </c>
      <c r="H24" s="92"/>
      <c r="I24" s="92"/>
      <c r="J24" s="39" t="str">
        <f t="shared" si="0"/>
        <v>CZK</v>
      </c>
    </row>
    <row r="25" spans="1:10" ht="23.25" customHeight="1" x14ac:dyDescent="0.2">
      <c r="A25" s="2">
        <f>ZakladDPHZakl*SazbaDPH2/100</f>
        <v>0</v>
      </c>
      <c r="B25" s="37" t="s">
        <v>15</v>
      </c>
      <c r="C25" s="58"/>
      <c r="D25" s="59"/>
      <c r="E25" s="63">
        <v>21</v>
      </c>
      <c r="F25" s="38" t="s">
        <v>0</v>
      </c>
      <c r="G25" s="93">
        <f>ZakladDPHZaklVypocet</f>
        <v>0</v>
      </c>
      <c r="H25" s="94"/>
      <c r="I25" s="94"/>
      <c r="J25" s="39" t="str">
        <f t="shared" si="0"/>
        <v>CZK</v>
      </c>
    </row>
    <row r="26" spans="1:10" ht="23.25" customHeight="1" x14ac:dyDescent="0.2">
      <c r="A26" s="2">
        <f>(A25-INT(A25))*100</f>
        <v>0</v>
      </c>
      <c r="B26" s="31" t="s">
        <v>16</v>
      </c>
      <c r="C26" s="64"/>
      <c r="D26" s="51"/>
      <c r="E26" s="65">
        <f>SazbaDPH2</f>
        <v>21</v>
      </c>
      <c r="F26" s="29" t="s">
        <v>0</v>
      </c>
      <c r="G26" s="76">
        <f>IF(A26&gt;50, ROUNDUP(A25, 0), ROUNDDOWN(A25, 0))</f>
        <v>0</v>
      </c>
      <c r="H26" s="77"/>
      <c r="I26" s="77"/>
      <c r="J26" s="36" t="str">
        <f t="shared" si="0"/>
        <v>CZK</v>
      </c>
    </row>
    <row r="27" spans="1:10" ht="23.25" customHeight="1" thickBot="1" x14ac:dyDescent="0.25">
      <c r="A27" s="2">
        <f>ZakladDPHSni+DPHSni+ZakladDPHZakl+DPHZakl</f>
        <v>0</v>
      </c>
      <c r="B27" s="30" t="s">
        <v>5</v>
      </c>
      <c r="C27" s="66"/>
      <c r="D27" s="67"/>
      <c r="E27" s="66"/>
      <c r="F27" s="16"/>
      <c r="G27" s="78">
        <f>CenaCelkem-(ZakladDPHSni+DPHSni+ZakladDPHZakl+DPHZakl)</f>
        <v>0</v>
      </c>
      <c r="H27" s="78"/>
      <c r="I27" s="78"/>
      <c r="J27" s="40" t="str">
        <f t="shared" si="0"/>
        <v>CZK</v>
      </c>
    </row>
    <row r="28" spans="1:10" ht="27.75" hidden="1" customHeight="1" thickBot="1" x14ac:dyDescent="0.25">
      <c r="A28" s="2"/>
      <c r="B28" s="166" t="s">
        <v>25</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37</v>
      </c>
      <c r="C29" s="172"/>
      <c r="D29" s="172"/>
      <c r="E29" s="172"/>
      <c r="F29" s="173"/>
      <c r="G29" s="174">
        <f>IF(A29&gt;50, ROUNDUP(A27, 0), ROUNDDOWN(A27, 0))</f>
        <v>0</v>
      </c>
      <c r="H29" s="174"/>
      <c r="I29" s="174"/>
      <c r="J29" s="175" t="s">
        <v>64</v>
      </c>
    </row>
    <row r="30" spans="1:10" ht="12.75" customHeight="1" x14ac:dyDescent="0.2">
      <c r="A30" s="2"/>
      <c r="B30" s="2"/>
      <c r="J30" s="9"/>
    </row>
    <row r="31" spans="1:10" ht="30" customHeight="1" x14ac:dyDescent="0.2">
      <c r="A31" s="2"/>
      <c r="B31" s="2"/>
      <c r="J31" s="9"/>
    </row>
    <row r="32" spans="1:10" ht="18.75" customHeight="1" x14ac:dyDescent="0.2">
      <c r="A32" s="2"/>
      <c r="B32" s="17"/>
      <c r="C32" s="68" t="s">
        <v>12</v>
      </c>
      <c r="D32" s="69"/>
      <c r="E32" s="69"/>
      <c r="F32" s="15" t="s">
        <v>11</v>
      </c>
      <c r="G32" s="25"/>
      <c r="H32" s="26"/>
      <c r="I32" s="25"/>
      <c r="J32" s="9"/>
    </row>
    <row r="33" spans="1:10" ht="47.25" customHeight="1" x14ac:dyDescent="0.2">
      <c r="A33" s="2"/>
      <c r="B33" s="2"/>
      <c r="J33" s="9"/>
    </row>
    <row r="34" spans="1:10" s="21" customFormat="1" ht="18.75" customHeight="1" x14ac:dyDescent="0.2">
      <c r="A34" s="20"/>
      <c r="B34" s="20"/>
      <c r="C34" s="70"/>
      <c r="D34" s="96"/>
      <c r="E34" s="97"/>
      <c r="G34" s="98"/>
      <c r="H34" s="99"/>
      <c r="I34" s="99"/>
      <c r="J34" s="24"/>
    </row>
    <row r="35" spans="1:10" ht="12.75" customHeight="1" x14ac:dyDescent="0.2">
      <c r="A35" s="2"/>
      <c r="B35" s="2"/>
      <c r="D35" s="90" t="s">
        <v>2</v>
      </c>
      <c r="E35" s="90"/>
      <c r="H35" s="10" t="s">
        <v>3</v>
      </c>
      <c r="J35" s="9"/>
    </row>
    <row r="36" spans="1:10" ht="13.5" customHeight="1" thickBot="1" x14ac:dyDescent="0.25">
      <c r="A36" s="11"/>
      <c r="B36" s="11"/>
      <c r="C36" s="71"/>
      <c r="D36" s="71"/>
      <c r="E36" s="71"/>
      <c r="F36" s="12"/>
      <c r="G36" s="12"/>
      <c r="H36" s="12"/>
      <c r="I36" s="12"/>
      <c r="J36" s="13"/>
    </row>
    <row r="37" spans="1:10" ht="27" hidden="1" customHeight="1" x14ac:dyDescent="0.2">
      <c r="B37" s="138" t="s">
        <v>17</v>
      </c>
      <c r="C37" s="139"/>
      <c r="D37" s="139"/>
      <c r="E37" s="139"/>
      <c r="F37" s="140"/>
      <c r="G37" s="140"/>
      <c r="H37" s="140"/>
      <c r="I37" s="140"/>
      <c r="J37" s="141"/>
    </row>
    <row r="38" spans="1:10" ht="25.5" hidden="1" customHeight="1" x14ac:dyDescent="0.2">
      <c r="A38" s="137" t="s">
        <v>39</v>
      </c>
      <c r="B38" s="142" t="s">
        <v>18</v>
      </c>
      <c r="C38" s="143" t="s">
        <v>6</v>
      </c>
      <c r="D38" s="143"/>
      <c r="E38" s="143"/>
      <c r="F38" s="144" t="str">
        <f>B23</f>
        <v>Základ pro sníženou DPH</v>
      </c>
      <c r="G38" s="144" t="str">
        <f>B25</f>
        <v>Základ pro základní DPH</v>
      </c>
      <c r="H38" s="145" t="s">
        <v>19</v>
      </c>
      <c r="I38" s="145" t="s">
        <v>1</v>
      </c>
      <c r="J38" s="146" t="s">
        <v>0</v>
      </c>
    </row>
    <row r="39" spans="1:10" ht="25.5" hidden="1" customHeight="1" x14ac:dyDescent="0.2">
      <c r="A39" s="137">
        <v>1</v>
      </c>
      <c r="B39" s="147" t="s">
        <v>62</v>
      </c>
      <c r="C39" s="148"/>
      <c r="D39" s="148"/>
      <c r="E39" s="148"/>
      <c r="F39" s="149">
        <f>'IO 01.2 1 Pol'!AE55</f>
        <v>0</v>
      </c>
      <c r="G39" s="150">
        <f>'IO 01.2 1 Pol'!AF55</f>
        <v>0</v>
      </c>
      <c r="H39" s="151">
        <f>(F39*SazbaDPH1/100)+(G39*SazbaDPH2/100)</f>
        <v>0</v>
      </c>
      <c r="I39" s="151">
        <f>F39+G39+H39</f>
        <v>0</v>
      </c>
      <c r="J39" s="152" t="str">
        <f>IF(CenaCelkemVypocet=0,"",I39/CenaCelkemVypocet*100)</f>
        <v/>
      </c>
    </row>
    <row r="40" spans="1:10" ht="25.5" hidden="1" customHeight="1" x14ac:dyDescent="0.2">
      <c r="A40" s="137">
        <v>2</v>
      </c>
      <c r="B40" s="153" t="s">
        <v>45</v>
      </c>
      <c r="C40" s="154" t="s">
        <v>44</v>
      </c>
      <c r="D40" s="154"/>
      <c r="E40" s="154"/>
      <c r="F40" s="155">
        <f>'IO 01.2 1 Pol'!AE55</f>
        <v>0</v>
      </c>
      <c r="G40" s="156">
        <f>'IO 01.2 1 Pol'!AF55</f>
        <v>0</v>
      </c>
      <c r="H40" s="156">
        <f>(F40*SazbaDPH1/100)+(G40*SazbaDPH2/100)</f>
        <v>0</v>
      </c>
      <c r="I40" s="156">
        <f>F40+G40+H40</f>
        <v>0</v>
      </c>
      <c r="J40" s="157" t="str">
        <f>IF(CenaCelkemVypocet=0,"",I40/CenaCelkemVypocet*100)</f>
        <v/>
      </c>
    </row>
    <row r="41" spans="1:10" ht="25.5" hidden="1" customHeight="1" x14ac:dyDescent="0.2">
      <c r="A41" s="137">
        <v>3</v>
      </c>
      <c r="B41" s="158" t="s">
        <v>43</v>
      </c>
      <c r="C41" s="148" t="s">
        <v>44</v>
      </c>
      <c r="D41" s="148"/>
      <c r="E41" s="148"/>
      <c r="F41" s="159">
        <f>'IO 01.2 1 Pol'!AE55</f>
        <v>0</v>
      </c>
      <c r="G41" s="151">
        <f>'IO 01.2 1 Pol'!AF55</f>
        <v>0</v>
      </c>
      <c r="H41" s="151">
        <f>(F41*SazbaDPH1/100)+(G41*SazbaDPH2/100)</f>
        <v>0</v>
      </c>
      <c r="I41" s="151">
        <f>F41+G41+H41</f>
        <v>0</v>
      </c>
      <c r="J41" s="152" t="str">
        <f>IF(CenaCelkemVypocet=0,"",I41/CenaCelkemVypocet*100)</f>
        <v/>
      </c>
    </row>
    <row r="42" spans="1:10" ht="25.5" hidden="1" customHeight="1" x14ac:dyDescent="0.2">
      <c r="A42" s="137"/>
      <c r="B42" s="160" t="s">
        <v>63</v>
      </c>
      <c r="C42" s="161"/>
      <c r="D42" s="161"/>
      <c r="E42" s="162"/>
      <c r="F42" s="163">
        <f>SUMIF(A39:A41,"=1",F39:F41)</f>
        <v>0</v>
      </c>
      <c r="G42" s="164">
        <f>SUMIF(A39:A41,"=1",G39:G41)</f>
        <v>0</v>
      </c>
      <c r="H42" s="164">
        <f>SUMIF(A39:A41,"=1",H39:H41)</f>
        <v>0</v>
      </c>
      <c r="I42" s="164">
        <f>SUMIF(A39:A41,"=1",I39:I41)</f>
        <v>0</v>
      </c>
      <c r="J42" s="165">
        <f>SUMIF(A39:A41,"=1",J39:J41)</f>
        <v>0</v>
      </c>
    </row>
    <row r="46" spans="1:10" ht="15.75" x14ac:dyDescent="0.25">
      <c r="B46" s="176" t="s">
        <v>65</v>
      </c>
    </row>
    <row r="48" spans="1:10" ht="25.5" customHeight="1" x14ac:dyDescent="0.2">
      <c r="A48" s="178"/>
      <c r="B48" s="181" t="s">
        <v>18</v>
      </c>
      <c r="C48" s="181" t="s">
        <v>6</v>
      </c>
      <c r="D48" s="182"/>
      <c r="E48" s="182"/>
      <c r="F48" s="183" t="s">
        <v>66</v>
      </c>
      <c r="G48" s="183"/>
      <c r="H48" s="183"/>
      <c r="I48" s="183" t="s">
        <v>31</v>
      </c>
      <c r="J48" s="183" t="s">
        <v>0</v>
      </c>
    </row>
    <row r="49" spans="1:10" ht="36.75" customHeight="1" x14ac:dyDescent="0.2">
      <c r="A49" s="179"/>
      <c r="B49" s="184" t="s">
        <v>43</v>
      </c>
      <c r="C49" s="185" t="s">
        <v>67</v>
      </c>
      <c r="D49" s="186"/>
      <c r="E49" s="186"/>
      <c r="F49" s="192" t="s">
        <v>26</v>
      </c>
      <c r="G49" s="193"/>
      <c r="H49" s="193"/>
      <c r="I49" s="193">
        <f>'IO 01.2 1 Pol'!G8</f>
        <v>0</v>
      </c>
      <c r="J49" s="190" t="str">
        <f>IF(I51=0,"",I49/I51*100)</f>
        <v/>
      </c>
    </row>
    <row r="50" spans="1:10" ht="36.75" customHeight="1" x14ac:dyDescent="0.2">
      <c r="A50" s="179"/>
      <c r="B50" s="184" t="s">
        <v>68</v>
      </c>
      <c r="C50" s="185" t="s">
        <v>69</v>
      </c>
      <c r="D50" s="186"/>
      <c r="E50" s="186"/>
      <c r="F50" s="192" t="s">
        <v>26</v>
      </c>
      <c r="G50" s="193"/>
      <c r="H50" s="193"/>
      <c r="I50" s="193">
        <f>'IO 01.2 1 Pol'!G52</f>
        <v>0</v>
      </c>
      <c r="J50" s="190" t="str">
        <f>IF(I51=0,"",I50/I51*100)</f>
        <v/>
      </c>
    </row>
    <row r="51" spans="1:10" ht="25.5" customHeight="1" x14ac:dyDescent="0.2">
      <c r="A51" s="180"/>
      <c r="B51" s="187" t="s">
        <v>1</v>
      </c>
      <c r="C51" s="188"/>
      <c r="D51" s="189"/>
      <c r="E51" s="189"/>
      <c r="F51" s="194"/>
      <c r="G51" s="195"/>
      <c r="H51" s="195"/>
      <c r="I51" s="195">
        <f>SUM(I49:I50)</f>
        <v>0</v>
      </c>
      <c r="J51" s="191">
        <f>SUM(J49:J50)</f>
        <v>0</v>
      </c>
    </row>
    <row r="52" spans="1:10" x14ac:dyDescent="0.2">
      <c r="F52" s="135"/>
      <c r="G52" s="135"/>
      <c r="H52" s="135"/>
      <c r="I52" s="135"/>
      <c r="J52" s="136"/>
    </row>
    <row r="53" spans="1:10" x14ac:dyDescent="0.2">
      <c r="F53" s="135"/>
      <c r="G53" s="135"/>
      <c r="H53" s="135"/>
      <c r="I53" s="135"/>
      <c r="J53" s="136"/>
    </row>
    <row r="54" spans="1:10" x14ac:dyDescent="0.2">
      <c r="F54" s="135"/>
      <c r="G54" s="135"/>
      <c r="H54" s="135"/>
      <c r="I54" s="135"/>
      <c r="J54" s="136"/>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47">
    <mergeCell ref="C50:E50"/>
    <mergeCell ref="C39:E39"/>
    <mergeCell ref="C40:E40"/>
    <mergeCell ref="C41:E41"/>
    <mergeCell ref="B42:E42"/>
    <mergeCell ref="C49:E49"/>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7</v>
      </c>
      <c r="B1" s="100"/>
      <c r="C1" s="101"/>
      <c r="D1" s="100"/>
      <c r="E1" s="100"/>
      <c r="F1" s="100"/>
      <c r="G1" s="100"/>
    </row>
    <row r="2" spans="1:7" ht="24.95" customHeight="1" x14ac:dyDescent="0.2">
      <c r="A2" s="49" t="s">
        <v>8</v>
      </c>
      <c r="B2" s="48"/>
      <c r="C2" s="102"/>
      <c r="D2" s="102"/>
      <c r="E2" s="102"/>
      <c r="F2" s="102"/>
      <c r="G2" s="103"/>
    </row>
    <row r="3" spans="1:7" ht="24.95" customHeight="1" x14ac:dyDescent="0.2">
      <c r="A3" s="49" t="s">
        <v>9</v>
      </c>
      <c r="B3" s="48"/>
      <c r="C3" s="102"/>
      <c r="D3" s="102"/>
      <c r="E3" s="102"/>
      <c r="F3" s="102"/>
      <c r="G3" s="103"/>
    </row>
    <row r="4" spans="1:7" ht="24.95" customHeight="1" x14ac:dyDescent="0.2">
      <c r="A4" s="49" t="s">
        <v>10</v>
      </c>
      <c r="B4" s="48"/>
      <c r="C4" s="102"/>
      <c r="D4" s="102"/>
      <c r="E4" s="102"/>
      <c r="F4" s="102"/>
      <c r="G4" s="103"/>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6865C-8729-4082-B0FE-18C5299C1F9A}">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5703125" style="177" customWidth="1"/>
    <col min="3" max="3" width="38.28515625" style="177" customWidth="1"/>
    <col min="4" max="4" width="4.85546875" customWidth="1"/>
    <col min="5" max="5" width="10.5703125" customWidth="1"/>
    <col min="6" max="6" width="9.85546875" customWidth="1"/>
    <col min="7" max="7" width="12.7109375" customWidth="1"/>
    <col min="8" max="24" width="0" hidden="1" customWidth="1"/>
    <col min="29" max="29" width="0" hidden="1" customWidth="1"/>
    <col min="31" max="41" width="0" hidden="1" customWidth="1"/>
    <col min="53" max="53" width="73.7109375" customWidth="1"/>
  </cols>
  <sheetData>
    <row r="1" spans="1:60" ht="15.75" customHeight="1" x14ac:dyDescent="0.25">
      <c r="A1" s="197" t="s">
        <v>7</v>
      </c>
      <c r="B1" s="197"/>
      <c r="C1" s="197"/>
      <c r="D1" s="197"/>
      <c r="E1" s="197"/>
      <c r="F1" s="197"/>
      <c r="G1" s="197"/>
      <c r="AG1" t="s">
        <v>72</v>
      </c>
    </row>
    <row r="2" spans="1:60" ht="24.95" customHeight="1" x14ac:dyDescent="0.2">
      <c r="A2" s="198" t="s">
        <v>8</v>
      </c>
      <c r="B2" s="48" t="s">
        <v>48</v>
      </c>
      <c r="C2" s="201" t="s">
        <v>49</v>
      </c>
      <c r="D2" s="199"/>
      <c r="E2" s="199"/>
      <c r="F2" s="199"/>
      <c r="G2" s="200"/>
      <c r="AG2" t="s">
        <v>73</v>
      </c>
    </row>
    <row r="3" spans="1:60" ht="24.95" customHeight="1" x14ac:dyDescent="0.2">
      <c r="A3" s="198" t="s">
        <v>9</v>
      </c>
      <c r="B3" s="48" t="s">
        <v>45</v>
      </c>
      <c r="C3" s="201" t="s">
        <v>44</v>
      </c>
      <c r="D3" s="199"/>
      <c r="E3" s="199"/>
      <c r="F3" s="199"/>
      <c r="G3" s="200"/>
      <c r="AC3" s="177" t="s">
        <v>74</v>
      </c>
      <c r="AG3" t="s">
        <v>75</v>
      </c>
    </row>
    <row r="4" spans="1:60" ht="24.95" customHeight="1" x14ac:dyDescent="0.2">
      <c r="A4" s="202" t="s">
        <v>10</v>
      </c>
      <c r="B4" s="203" t="s">
        <v>43</v>
      </c>
      <c r="C4" s="204" t="s">
        <v>44</v>
      </c>
      <c r="D4" s="205"/>
      <c r="E4" s="205"/>
      <c r="F4" s="205"/>
      <c r="G4" s="206"/>
      <c r="AG4" t="s">
        <v>76</v>
      </c>
    </row>
    <row r="5" spans="1:60" x14ac:dyDescent="0.2">
      <c r="D5" s="10"/>
    </row>
    <row r="6" spans="1:60" ht="38.25" x14ac:dyDescent="0.2">
      <c r="A6" s="208" t="s">
        <v>77</v>
      </c>
      <c r="B6" s="210" t="s">
        <v>78</v>
      </c>
      <c r="C6" s="210" t="s">
        <v>79</v>
      </c>
      <c r="D6" s="209" t="s">
        <v>80</v>
      </c>
      <c r="E6" s="208" t="s">
        <v>81</v>
      </c>
      <c r="F6" s="207" t="s">
        <v>82</v>
      </c>
      <c r="G6" s="208" t="s">
        <v>31</v>
      </c>
      <c r="H6" s="211" t="s">
        <v>32</v>
      </c>
      <c r="I6" s="211" t="s">
        <v>83</v>
      </c>
      <c r="J6" s="211" t="s">
        <v>33</v>
      </c>
      <c r="K6" s="211" t="s">
        <v>84</v>
      </c>
      <c r="L6" s="211" t="s">
        <v>85</v>
      </c>
      <c r="M6" s="211" t="s">
        <v>86</v>
      </c>
      <c r="N6" s="211" t="s">
        <v>87</v>
      </c>
      <c r="O6" s="211" t="s">
        <v>88</v>
      </c>
      <c r="P6" s="211" t="s">
        <v>89</v>
      </c>
      <c r="Q6" s="211" t="s">
        <v>90</v>
      </c>
      <c r="R6" s="211" t="s">
        <v>91</v>
      </c>
      <c r="S6" s="211" t="s">
        <v>92</v>
      </c>
      <c r="T6" s="211" t="s">
        <v>93</v>
      </c>
      <c r="U6" s="211" t="s">
        <v>94</v>
      </c>
      <c r="V6" s="211" t="s">
        <v>95</v>
      </c>
      <c r="W6" s="211" t="s">
        <v>96</v>
      </c>
      <c r="X6" s="211" t="s">
        <v>97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37" t="s">
        <v>98</v>
      </c>
      <c r="B8" s="238" t="s">
        <v>43</v>
      </c>
      <c r="C8" s="252" t="s">
        <v>67</v>
      </c>
      <c r="D8" s="239"/>
      <c r="E8" s="240"/>
      <c r="F8" s="241"/>
      <c r="G8" s="242">
        <f>SUMIF(AG9:AG51,"&lt;&gt;NOR",G9:G51)</f>
        <v>0</v>
      </c>
      <c r="H8" s="236"/>
      <c r="I8" s="236">
        <f>SUM(I9:I51)</f>
        <v>0</v>
      </c>
      <c r="J8" s="236"/>
      <c r="K8" s="236">
        <f>SUM(K9:K51)</f>
        <v>0</v>
      </c>
      <c r="L8" s="236"/>
      <c r="M8" s="236">
        <f>SUM(M9:M51)</f>
        <v>0</v>
      </c>
      <c r="N8" s="236"/>
      <c r="O8" s="236">
        <f>SUM(O9:O51)</f>
        <v>22.659999999999997</v>
      </c>
      <c r="P8" s="236"/>
      <c r="Q8" s="236">
        <f>SUM(Q9:Q51)</f>
        <v>0</v>
      </c>
      <c r="R8" s="236"/>
      <c r="S8" s="236"/>
      <c r="T8" s="236"/>
      <c r="U8" s="236"/>
      <c r="V8" s="236">
        <f>SUM(V9:V51)</f>
        <v>267.47999999999996</v>
      </c>
      <c r="W8" s="236"/>
      <c r="X8" s="236"/>
      <c r="AG8" t="s">
        <v>99</v>
      </c>
    </row>
    <row r="9" spans="1:60" outlineLevel="1" x14ac:dyDescent="0.2">
      <c r="A9" s="243">
        <v>1</v>
      </c>
      <c r="B9" s="244" t="s">
        <v>100</v>
      </c>
      <c r="C9" s="253" t="s">
        <v>101</v>
      </c>
      <c r="D9" s="245" t="s">
        <v>102</v>
      </c>
      <c r="E9" s="246">
        <v>10.4</v>
      </c>
      <c r="F9" s="247"/>
      <c r="G9" s="248">
        <f>ROUND(E9*F9,2)</f>
        <v>0</v>
      </c>
      <c r="H9" s="233"/>
      <c r="I9" s="232">
        <f>ROUND(E9*H9,2)</f>
        <v>0</v>
      </c>
      <c r="J9" s="233"/>
      <c r="K9" s="232">
        <f>ROUND(E9*J9,2)</f>
        <v>0</v>
      </c>
      <c r="L9" s="232">
        <v>21</v>
      </c>
      <c r="M9" s="232">
        <f>G9*(1+L9/100)</f>
        <v>0</v>
      </c>
      <c r="N9" s="232">
        <v>0</v>
      </c>
      <c r="O9" s="232">
        <f>ROUND(E9*N9,2)</f>
        <v>0</v>
      </c>
      <c r="P9" s="232">
        <v>0</v>
      </c>
      <c r="Q9" s="232">
        <f>ROUND(E9*P9,2)</f>
        <v>0</v>
      </c>
      <c r="R9" s="232"/>
      <c r="S9" s="232" t="s">
        <v>103</v>
      </c>
      <c r="T9" s="232" t="s">
        <v>103</v>
      </c>
      <c r="U9" s="232">
        <v>1.0999999999999999E-2</v>
      </c>
      <c r="V9" s="232">
        <f>ROUND(E9*U9,2)</f>
        <v>0.11</v>
      </c>
      <c r="W9" s="232"/>
      <c r="X9" s="232" t="s">
        <v>104</v>
      </c>
      <c r="Y9" s="212"/>
      <c r="Z9" s="212"/>
      <c r="AA9" s="212"/>
      <c r="AB9" s="212"/>
      <c r="AC9" s="212"/>
      <c r="AD9" s="212"/>
      <c r="AE9" s="212"/>
      <c r="AF9" s="212"/>
      <c r="AG9" s="212" t="s">
        <v>105</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30"/>
      <c r="B10" s="231"/>
      <c r="C10" s="254" t="s">
        <v>106</v>
      </c>
      <c r="D10" s="234"/>
      <c r="E10" s="235">
        <v>10.4</v>
      </c>
      <c r="F10" s="232"/>
      <c r="G10" s="232"/>
      <c r="H10" s="232"/>
      <c r="I10" s="232"/>
      <c r="J10" s="232"/>
      <c r="K10" s="232"/>
      <c r="L10" s="232"/>
      <c r="M10" s="232"/>
      <c r="N10" s="232"/>
      <c r="O10" s="232"/>
      <c r="P10" s="232"/>
      <c r="Q10" s="232"/>
      <c r="R10" s="232"/>
      <c r="S10" s="232"/>
      <c r="T10" s="232"/>
      <c r="U10" s="232"/>
      <c r="V10" s="232"/>
      <c r="W10" s="232"/>
      <c r="X10" s="232"/>
      <c r="Y10" s="212"/>
      <c r="Z10" s="212"/>
      <c r="AA10" s="212"/>
      <c r="AB10" s="212"/>
      <c r="AC10" s="212"/>
      <c r="AD10" s="212"/>
      <c r="AE10" s="212"/>
      <c r="AF10" s="212"/>
      <c r="AG10" s="212" t="s">
        <v>107</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43">
        <v>2</v>
      </c>
      <c r="B11" s="244" t="s">
        <v>108</v>
      </c>
      <c r="C11" s="253" t="s">
        <v>109</v>
      </c>
      <c r="D11" s="245" t="s">
        <v>102</v>
      </c>
      <c r="E11" s="246">
        <v>10.4</v>
      </c>
      <c r="F11" s="247"/>
      <c r="G11" s="248">
        <f>ROUND(E11*F11,2)</f>
        <v>0</v>
      </c>
      <c r="H11" s="233"/>
      <c r="I11" s="232">
        <f>ROUND(E11*H11,2)</f>
        <v>0</v>
      </c>
      <c r="J11" s="233"/>
      <c r="K11" s="232">
        <f>ROUND(E11*J11,2)</f>
        <v>0</v>
      </c>
      <c r="L11" s="232">
        <v>21</v>
      </c>
      <c r="M11" s="232">
        <f>G11*(1+L11/100)</f>
        <v>0</v>
      </c>
      <c r="N11" s="232">
        <v>0</v>
      </c>
      <c r="O11" s="232">
        <f>ROUND(E11*N11,2)</f>
        <v>0</v>
      </c>
      <c r="P11" s="232">
        <v>0</v>
      </c>
      <c r="Q11" s="232">
        <f>ROUND(E11*P11,2)</f>
        <v>0</v>
      </c>
      <c r="R11" s="232"/>
      <c r="S11" s="232" t="s">
        <v>103</v>
      </c>
      <c r="T11" s="232" t="s">
        <v>103</v>
      </c>
      <c r="U11" s="232">
        <v>5.2999999999999999E-2</v>
      </c>
      <c r="V11" s="232">
        <f>ROUND(E11*U11,2)</f>
        <v>0.55000000000000004</v>
      </c>
      <c r="W11" s="232"/>
      <c r="X11" s="232" t="s">
        <v>104</v>
      </c>
      <c r="Y11" s="212"/>
      <c r="Z11" s="212"/>
      <c r="AA11" s="212"/>
      <c r="AB11" s="212"/>
      <c r="AC11" s="212"/>
      <c r="AD11" s="212"/>
      <c r="AE11" s="212"/>
      <c r="AF11" s="212"/>
      <c r="AG11" s="212" t="s">
        <v>105</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30"/>
      <c r="B12" s="231"/>
      <c r="C12" s="254" t="s">
        <v>110</v>
      </c>
      <c r="D12" s="234"/>
      <c r="E12" s="235">
        <v>10.4</v>
      </c>
      <c r="F12" s="232"/>
      <c r="G12" s="232"/>
      <c r="H12" s="232"/>
      <c r="I12" s="232"/>
      <c r="J12" s="232"/>
      <c r="K12" s="232"/>
      <c r="L12" s="232"/>
      <c r="M12" s="232"/>
      <c r="N12" s="232"/>
      <c r="O12" s="232"/>
      <c r="P12" s="232"/>
      <c r="Q12" s="232"/>
      <c r="R12" s="232"/>
      <c r="S12" s="232"/>
      <c r="T12" s="232"/>
      <c r="U12" s="232"/>
      <c r="V12" s="232"/>
      <c r="W12" s="232"/>
      <c r="X12" s="232"/>
      <c r="Y12" s="212"/>
      <c r="Z12" s="212"/>
      <c r="AA12" s="212"/>
      <c r="AB12" s="212"/>
      <c r="AC12" s="212"/>
      <c r="AD12" s="212"/>
      <c r="AE12" s="212"/>
      <c r="AF12" s="212"/>
      <c r="AG12" s="212" t="s">
        <v>107</v>
      </c>
      <c r="AH12" s="212">
        <v>5</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43">
        <v>3</v>
      </c>
      <c r="B13" s="244" t="s">
        <v>111</v>
      </c>
      <c r="C13" s="253" t="s">
        <v>112</v>
      </c>
      <c r="D13" s="245" t="s">
        <v>113</v>
      </c>
      <c r="E13" s="246">
        <v>450.33332999999999</v>
      </c>
      <c r="F13" s="247"/>
      <c r="G13" s="248">
        <f>ROUND(E13*F13,2)</f>
        <v>0</v>
      </c>
      <c r="H13" s="233"/>
      <c r="I13" s="232">
        <f>ROUND(E13*H13,2)</f>
        <v>0</v>
      </c>
      <c r="J13" s="233"/>
      <c r="K13" s="232">
        <f>ROUND(E13*J13,2)</f>
        <v>0</v>
      </c>
      <c r="L13" s="232">
        <v>21</v>
      </c>
      <c r="M13" s="232">
        <f>G13*(1+L13/100)</f>
        <v>0</v>
      </c>
      <c r="N13" s="232">
        <v>0</v>
      </c>
      <c r="O13" s="232">
        <f>ROUND(E13*N13,2)</f>
        <v>0</v>
      </c>
      <c r="P13" s="232">
        <v>0</v>
      </c>
      <c r="Q13" s="232">
        <f>ROUND(E13*P13,2)</f>
        <v>0</v>
      </c>
      <c r="R13" s="232"/>
      <c r="S13" s="232" t="s">
        <v>103</v>
      </c>
      <c r="T13" s="232" t="s">
        <v>103</v>
      </c>
      <c r="U13" s="232">
        <v>0.06</v>
      </c>
      <c r="V13" s="232">
        <f>ROUND(E13*U13,2)</f>
        <v>27.02</v>
      </c>
      <c r="W13" s="232"/>
      <c r="X13" s="232" t="s">
        <v>104</v>
      </c>
      <c r="Y13" s="212"/>
      <c r="Z13" s="212"/>
      <c r="AA13" s="212"/>
      <c r="AB13" s="212"/>
      <c r="AC13" s="212"/>
      <c r="AD13" s="212"/>
      <c r="AE13" s="212"/>
      <c r="AF13" s="212"/>
      <c r="AG13" s="212" t="s">
        <v>105</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30"/>
      <c r="B14" s="231"/>
      <c r="C14" s="254" t="s">
        <v>114</v>
      </c>
      <c r="D14" s="234"/>
      <c r="E14" s="235">
        <v>450.33332999999999</v>
      </c>
      <c r="F14" s="232"/>
      <c r="G14" s="232"/>
      <c r="H14" s="232"/>
      <c r="I14" s="232"/>
      <c r="J14" s="232"/>
      <c r="K14" s="232"/>
      <c r="L14" s="232"/>
      <c r="M14" s="232"/>
      <c r="N14" s="232"/>
      <c r="O14" s="232"/>
      <c r="P14" s="232"/>
      <c r="Q14" s="232"/>
      <c r="R14" s="232"/>
      <c r="S14" s="232"/>
      <c r="T14" s="232"/>
      <c r="U14" s="232"/>
      <c r="V14" s="232"/>
      <c r="W14" s="232"/>
      <c r="X14" s="232"/>
      <c r="Y14" s="212"/>
      <c r="Z14" s="212"/>
      <c r="AA14" s="212"/>
      <c r="AB14" s="212"/>
      <c r="AC14" s="212"/>
      <c r="AD14" s="212"/>
      <c r="AE14" s="212"/>
      <c r="AF14" s="212"/>
      <c r="AG14" s="212" t="s">
        <v>107</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43">
        <v>4</v>
      </c>
      <c r="B15" s="244" t="s">
        <v>115</v>
      </c>
      <c r="C15" s="253" t="s">
        <v>116</v>
      </c>
      <c r="D15" s="245" t="s">
        <v>113</v>
      </c>
      <c r="E15" s="246">
        <v>537</v>
      </c>
      <c r="F15" s="247"/>
      <c r="G15" s="248">
        <f>ROUND(E15*F15,2)</f>
        <v>0</v>
      </c>
      <c r="H15" s="233"/>
      <c r="I15" s="232">
        <f>ROUND(E15*H15,2)</f>
        <v>0</v>
      </c>
      <c r="J15" s="233"/>
      <c r="K15" s="232">
        <f>ROUND(E15*J15,2)</f>
        <v>0</v>
      </c>
      <c r="L15" s="232">
        <v>21</v>
      </c>
      <c r="M15" s="232">
        <f>G15*(1+L15/100)</f>
        <v>0</v>
      </c>
      <c r="N15" s="232">
        <v>0</v>
      </c>
      <c r="O15" s="232">
        <f>ROUND(E15*N15,2)</f>
        <v>0</v>
      </c>
      <c r="P15" s="232">
        <v>0</v>
      </c>
      <c r="Q15" s="232">
        <f>ROUND(E15*P15,2)</f>
        <v>0</v>
      </c>
      <c r="R15" s="232"/>
      <c r="S15" s="232" t="s">
        <v>103</v>
      </c>
      <c r="T15" s="232" t="s">
        <v>103</v>
      </c>
      <c r="U15" s="232">
        <v>1.9E-2</v>
      </c>
      <c r="V15" s="232">
        <f>ROUND(E15*U15,2)</f>
        <v>10.199999999999999</v>
      </c>
      <c r="W15" s="232"/>
      <c r="X15" s="232" t="s">
        <v>104</v>
      </c>
      <c r="Y15" s="212"/>
      <c r="Z15" s="212"/>
      <c r="AA15" s="212"/>
      <c r="AB15" s="212"/>
      <c r="AC15" s="212"/>
      <c r="AD15" s="212"/>
      <c r="AE15" s="212"/>
      <c r="AF15" s="212"/>
      <c r="AG15" s="212" t="s">
        <v>105</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30"/>
      <c r="B16" s="231"/>
      <c r="C16" s="254" t="s">
        <v>117</v>
      </c>
      <c r="D16" s="234"/>
      <c r="E16" s="235">
        <v>537</v>
      </c>
      <c r="F16" s="232"/>
      <c r="G16" s="232"/>
      <c r="H16" s="232"/>
      <c r="I16" s="232"/>
      <c r="J16" s="232"/>
      <c r="K16" s="232"/>
      <c r="L16" s="232"/>
      <c r="M16" s="232"/>
      <c r="N16" s="232"/>
      <c r="O16" s="232"/>
      <c r="P16" s="232"/>
      <c r="Q16" s="232"/>
      <c r="R16" s="232"/>
      <c r="S16" s="232"/>
      <c r="T16" s="232"/>
      <c r="U16" s="232"/>
      <c r="V16" s="232"/>
      <c r="W16" s="232"/>
      <c r="X16" s="232"/>
      <c r="Y16" s="212"/>
      <c r="Z16" s="212"/>
      <c r="AA16" s="212"/>
      <c r="AB16" s="212"/>
      <c r="AC16" s="212"/>
      <c r="AD16" s="212"/>
      <c r="AE16" s="212"/>
      <c r="AF16" s="212"/>
      <c r="AG16" s="212" t="s">
        <v>107</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43">
        <v>5</v>
      </c>
      <c r="B17" s="244" t="s">
        <v>118</v>
      </c>
      <c r="C17" s="253" t="s">
        <v>119</v>
      </c>
      <c r="D17" s="245" t="s">
        <v>113</v>
      </c>
      <c r="E17" s="246">
        <v>537</v>
      </c>
      <c r="F17" s="247"/>
      <c r="G17" s="248">
        <f>ROUND(E17*F17,2)</f>
        <v>0</v>
      </c>
      <c r="H17" s="233"/>
      <c r="I17" s="232">
        <f>ROUND(E17*H17,2)</f>
        <v>0</v>
      </c>
      <c r="J17" s="233"/>
      <c r="K17" s="232">
        <f>ROUND(E17*J17,2)</f>
        <v>0</v>
      </c>
      <c r="L17" s="232">
        <v>21</v>
      </c>
      <c r="M17" s="232">
        <f>G17*(1+L17/100)</f>
        <v>0</v>
      </c>
      <c r="N17" s="232">
        <v>0</v>
      </c>
      <c r="O17" s="232">
        <f>ROUND(E17*N17,2)</f>
        <v>0</v>
      </c>
      <c r="P17" s="232">
        <v>0</v>
      </c>
      <c r="Q17" s="232">
        <f>ROUND(E17*P17,2)</f>
        <v>0</v>
      </c>
      <c r="R17" s="232"/>
      <c r="S17" s="232" t="s">
        <v>103</v>
      </c>
      <c r="T17" s="232" t="s">
        <v>103</v>
      </c>
      <c r="U17" s="232">
        <v>0.09</v>
      </c>
      <c r="V17" s="232">
        <f>ROUND(E17*U17,2)</f>
        <v>48.33</v>
      </c>
      <c r="W17" s="232"/>
      <c r="X17" s="232" t="s">
        <v>104</v>
      </c>
      <c r="Y17" s="212"/>
      <c r="Z17" s="212"/>
      <c r="AA17" s="212"/>
      <c r="AB17" s="212"/>
      <c r="AC17" s="212"/>
      <c r="AD17" s="212"/>
      <c r="AE17" s="212"/>
      <c r="AF17" s="212"/>
      <c r="AG17" s="212" t="s">
        <v>105</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0"/>
      <c r="B18" s="231"/>
      <c r="C18" s="254" t="s">
        <v>120</v>
      </c>
      <c r="D18" s="234"/>
      <c r="E18" s="235">
        <v>537</v>
      </c>
      <c r="F18" s="232"/>
      <c r="G18" s="232"/>
      <c r="H18" s="232"/>
      <c r="I18" s="232"/>
      <c r="J18" s="232"/>
      <c r="K18" s="232"/>
      <c r="L18" s="232"/>
      <c r="M18" s="232"/>
      <c r="N18" s="232"/>
      <c r="O18" s="232"/>
      <c r="P18" s="232"/>
      <c r="Q18" s="232"/>
      <c r="R18" s="232"/>
      <c r="S18" s="232"/>
      <c r="T18" s="232"/>
      <c r="U18" s="232"/>
      <c r="V18" s="232"/>
      <c r="W18" s="232"/>
      <c r="X18" s="232"/>
      <c r="Y18" s="212"/>
      <c r="Z18" s="212"/>
      <c r="AA18" s="212"/>
      <c r="AB18" s="212"/>
      <c r="AC18" s="212"/>
      <c r="AD18" s="212"/>
      <c r="AE18" s="212"/>
      <c r="AF18" s="212"/>
      <c r="AG18" s="212" t="s">
        <v>107</v>
      </c>
      <c r="AH18" s="212">
        <v>5</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43">
        <v>6</v>
      </c>
      <c r="B19" s="244" t="s">
        <v>121</v>
      </c>
      <c r="C19" s="253" t="s">
        <v>122</v>
      </c>
      <c r="D19" s="245" t="s">
        <v>123</v>
      </c>
      <c r="E19" s="246">
        <v>520</v>
      </c>
      <c r="F19" s="247"/>
      <c r="G19" s="248">
        <f>ROUND(E19*F19,2)</f>
        <v>0</v>
      </c>
      <c r="H19" s="233"/>
      <c r="I19" s="232">
        <f>ROUND(E19*H19,2)</f>
        <v>0</v>
      </c>
      <c r="J19" s="233"/>
      <c r="K19" s="232">
        <f>ROUND(E19*J19,2)</f>
        <v>0</v>
      </c>
      <c r="L19" s="232">
        <v>21</v>
      </c>
      <c r="M19" s="232">
        <f>G19*(1+L19/100)</f>
        <v>0</v>
      </c>
      <c r="N19" s="232">
        <v>0</v>
      </c>
      <c r="O19" s="232">
        <f>ROUND(E19*N19,2)</f>
        <v>0</v>
      </c>
      <c r="P19" s="232">
        <v>0</v>
      </c>
      <c r="Q19" s="232">
        <f>ROUND(E19*P19,2)</f>
        <v>0</v>
      </c>
      <c r="R19" s="232"/>
      <c r="S19" s="232" t="s">
        <v>103</v>
      </c>
      <c r="T19" s="232" t="s">
        <v>103</v>
      </c>
      <c r="U19" s="232">
        <v>9.5000000000000001E-2</v>
      </c>
      <c r="V19" s="232">
        <f>ROUND(E19*U19,2)</f>
        <v>49.4</v>
      </c>
      <c r="W19" s="232"/>
      <c r="X19" s="232" t="s">
        <v>104</v>
      </c>
      <c r="Y19" s="212"/>
      <c r="Z19" s="212"/>
      <c r="AA19" s="212"/>
      <c r="AB19" s="212"/>
      <c r="AC19" s="212"/>
      <c r="AD19" s="212"/>
      <c r="AE19" s="212"/>
      <c r="AF19" s="212"/>
      <c r="AG19" s="212" t="s">
        <v>105</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30"/>
      <c r="B20" s="231"/>
      <c r="C20" s="254" t="s">
        <v>124</v>
      </c>
      <c r="D20" s="234"/>
      <c r="E20" s="235">
        <v>520</v>
      </c>
      <c r="F20" s="232"/>
      <c r="G20" s="232"/>
      <c r="H20" s="232"/>
      <c r="I20" s="232"/>
      <c r="J20" s="232"/>
      <c r="K20" s="232"/>
      <c r="L20" s="232"/>
      <c r="M20" s="232"/>
      <c r="N20" s="232"/>
      <c r="O20" s="232"/>
      <c r="P20" s="232"/>
      <c r="Q20" s="232"/>
      <c r="R20" s="232"/>
      <c r="S20" s="232"/>
      <c r="T20" s="232"/>
      <c r="U20" s="232"/>
      <c r="V20" s="232"/>
      <c r="W20" s="232"/>
      <c r="X20" s="232"/>
      <c r="Y20" s="212"/>
      <c r="Z20" s="212"/>
      <c r="AA20" s="212"/>
      <c r="AB20" s="212"/>
      <c r="AC20" s="212"/>
      <c r="AD20" s="212"/>
      <c r="AE20" s="212"/>
      <c r="AF20" s="212"/>
      <c r="AG20" s="212" t="s">
        <v>107</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43">
        <v>7</v>
      </c>
      <c r="B21" s="244" t="s">
        <v>125</v>
      </c>
      <c r="C21" s="253" t="s">
        <v>126</v>
      </c>
      <c r="D21" s="245" t="s">
        <v>113</v>
      </c>
      <c r="E21" s="246">
        <v>537</v>
      </c>
      <c r="F21" s="247"/>
      <c r="G21" s="248">
        <f>ROUND(E21*F21,2)</f>
        <v>0</v>
      </c>
      <c r="H21" s="233"/>
      <c r="I21" s="232">
        <f>ROUND(E21*H21,2)</f>
        <v>0</v>
      </c>
      <c r="J21" s="233"/>
      <c r="K21" s="232">
        <f>ROUND(E21*J21,2)</f>
        <v>0</v>
      </c>
      <c r="L21" s="232">
        <v>21</v>
      </c>
      <c r="M21" s="232">
        <f>G21*(1+L21/100)</f>
        <v>0</v>
      </c>
      <c r="N21" s="232">
        <v>0</v>
      </c>
      <c r="O21" s="232">
        <f>ROUND(E21*N21,2)</f>
        <v>0</v>
      </c>
      <c r="P21" s="232">
        <v>0</v>
      </c>
      <c r="Q21" s="232">
        <f>ROUND(E21*P21,2)</f>
        <v>0</v>
      </c>
      <c r="R21" s="232"/>
      <c r="S21" s="232" t="s">
        <v>103</v>
      </c>
      <c r="T21" s="232" t="s">
        <v>103</v>
      </c>
      <c r="U21" s="232">
        <v>6.7000000000000004E-2</v>
      </c>
      <c r="V21" s="232">
        <f>ROUND(E21*U21,2)</f>
        <v>35.979999999999997</v>
      </c>
      <c r="W21" s="232"/>
      <c r="X21" s="232" t="s">
        <v>104</v>
      </c>
      <c r="Y21" s="212"/>
      <c r="Z21" s="212"/>
      <c r="AA21" s="212"/>
      <c r="AB21" s="212"/>
      <c r="AC21" s="212"/>
      <c r="AD21" s="212"/>
      <c r="AE21" s="212"/>
      <c r="AF21" s="212"/>
      <c r="AG21" s="212" t="s">
        <v>105</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30"/>
      <c r="B22" s="231"/>
      <c r="C22" s="254" t="s">
        <v>120</v>
      </c>
      <c r="D22" s="234"/>
      <c r="E22" s="235">
        <v>537</v>
      </c>
      <c r="F22" s="232"/>
      <c r="G22" s="232"/>
      <c r="H22" s="232"/>
      <c r="I22" s="232"/>
      <c r="J22" s="232"/>
      <c r="K22" s="232"/>
      <c r="L22" s="232"/>
      <c r="M22" s="232"/>
      <c r="N22" s="232"/>
      <c r="O22" s="232"/>
      <c r="P22" s="232"/>
      <c r="Q22" s="232"/>
      <c r="R22" s="232"/>
      <c r="S22" s="232"/>
      <c r="T22" s="232"/>
      <c r="U22" s="232"/>
      <c r="V22" s="232"/>
      <c r="W22" s="232"/>
      <c r="X22" s="232"/>
      <c r="Y22" s="212"/>
      <c r="Z22" s="212"/>
      <c r="AA22" s="212"/>
      <c r="AB22" s="212"/>
      <c r="AC22" s="212"/>
      <c r="AD22" s="212"/>
      <c r="AE22" s="212"/>
      <c r="AF22" s="212"/>
      <c r="AG22" s="212" t="s">
        <v>107</v>
      </c>
      <c r="AH22" s="212">
        <v>5</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43">
        <v>8</v>
      </c>
      <c r="B23" s="244" t="s">
        <v>127</v>
      </c>
      <c r="C23" s="253" t="s">
        <v>128</v>
      </c>
      <c r="D23" s="245" t="s">
        <v>113</v>
      </c>
      <c r="E23" s="246">
        <v>537</v>
      </c>
      <c r="F23" s="247"/>
      <c r="G23" s="248">
        <f>ROUND(E23*F23,2)</f>
        <v>0</v>
      </c>
      <c r="H23" s="233"/>
      <c r="I23" s="232">
        <f>ROUND(E23*H23,2)</f>
        <v>0</v>
      </c>
      <c r="J23" s="233"/>
      <c r="K23" s="232">
        <f>ROUND(E23*J23,2)</f>
        <v>0</v>
      </c>
      <c r="L23" s="232">
        <v>21</v>
      </c>
      <c r="M23" s="232">
        <f>G23*(1+L23/100)</f>
        <v>0</v>
      </c>
      <c r="N23" s="232">
        <v>0</v>
      </c>
      <c r="O23" s="232">
        <f>ROUND(E23*N23,2)</f>
        <v>0</v>
      </c>
      <c r="P23" s="232">
        <v>0</v>
      </c>
      <c r="Q23" s="232">
        <f>ROUND(E23*P23,2)</f>
        <v>0</v>
      </c>
      <c r="R23" s="232"/>
      <c r="S23" s="232" t="s">
        <v>103</v>
      </c>
      <c r="T23" s="232" t="s">
        <v>103</v>
      </c>
      <c r="U23" s="232">
        <v>1E-3</v>
      </c>
      <c r="V23" s="232">
        <f>ROUND(E23*U23,2)</f>
        <v>0.54</v>
      </c>
      <c r="W23" s="232"/>
      <c r="X23" s="232" t="s">
        <v>104</v>
      </c>
      <c r="Y23" s="212"/>
      <c r="Z23" s="212"/>
      <c r="AA23" s="212"/>
      <c r="AB23" s="212"/>
      <c r="AC23" s="212"/>
      <c r="AD23" s="212"/>
      <c r="AE23" s="212"/>
      <c r="AF23" s="212"/>
      <c r="AG23" s="212" t="s">
        <v>105</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30"/>
      <c r="B24" s="231"/>
      <c r="C24" s="254" t="s">
        <v>120</v>
      </c>
      <c r="D24" s="234"/>
      <c r="E24" s="235">
        <v>537</v>
      </c>
      <c r="F24" s="232"/>
      <c r="G24" s="232"/>
      <c r="H24" s="232"/>
      <c r="I24" s="232"/>
      <c r="J24" s="232"/>
      <c r="K24" s="232"/>
      <c r="L24" s="232"/>
      <c r="M24" s="232"/>
      <c r="N24" s="232"/>
      <c r="O24" s="232"/>
      <c r="P24" s="232"/>
      <c r="Q24" s="232"/>
      <c r="R24" s="232"/>
      <c r="S24" s="232"/>
      <c r="T24" s="232"/>
      <c r="U24" s="232"/>
      <c r="V24" s="232"/>
      <c r="W24" s="232"/>
      <c r="X24" s="232"/>
      <c r="Y24" s="212"/>
      <c r="Z24" s="212"/>
      <c r="AA24" s="212"/>
      <c r="AB24" s="212"/>
      <c r="AC24" s="212"/>
      <c r="AD24" s="212"/>
      <c r="AE24" s="212"/>
      <c r="AF24" s="212"/>
      <c r="AG24" s="212" t="s">
        <v>107</v>
      </c>
      <c r="AH24" s="212">
        <v>5</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43">
        <v>9</v>
      </c>
      <c r="B25" s="244" t="s">
        <v>129</v>
      </c>
      <c r="C25" s="253" t="s">
        <v>130</v>
      </c>
      <c r="D25" s="245" t="s">
        <v>113</v>
      </c>
      <c r="E25" s="246">
        <v>537</v>
      </c>
      <c r="F25" s="247"/>
      <c r="G25" s="248">
        <f>ROUND(E25*F25,2)</f>
        <v>0</v>
      </c>
      <c r="H25" s="233"/>
      <c r="I25" s="232">
        <f>ROUND(E25*H25,2)</f>
        <v>0</v>
      </c>
      <c r="J25" s="233"/>
      <c r="K25" s="232">
        <f>ROUND(E25*J25,2)</f>
        <v>0</v>
      </c>
      <c r="L25" s="232">
        <v>21</v>
      </c>
      <c r="M25" s="232">
        <f>G25*(1+L25/100)</f>
        <v>0</v>
      </c>
      <c r="N25" s="232">
        <v>0</v>
      </c>
      <c r="O25" s="232">
        <f>ROUND(E25*N25,2)</f>
        <v>0</v>
      </c>
      <c r="P25" s="232">
        <v>0</v>
      </c>
      <c r="Q25" s="232">
        <f>ROUND(E25*P25,2)</f>
        <v>0</v>
      </c>
      <c r="R25" s="232"/>
      <c r="S25" s="232" t="s">
        <v>103</v>
      </c>
      <c r="T25" s="232" t="s">
        <v>103</v>
      </c>
      <c r="U25" s="232">
        <v>1E-3</v>
      </c>
      <c r="V25" s="232">
        <f>ROUND(E25*U25,2)</f>
        <v>0.54</v>
      </c>
      <c r="W25" s="232"/>
      <c r="X25" s="232" t="s">
        <v>104</v>
      </c>
      <c r="Y25" s="212"/>
      <c r="Z25" s="212"/>
      <c r="AA25" s="212"/>
      <c r="AB25" s="212"/>
      <c r="AC25" s="212"/>
      <c r="AD25" s="212"/>
      <c r="AE25" s="212"/>
      <c r="AF25" s="212"/>
      <c r="AG25" s="212" t="s">
        <v>105</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30"/>
      <c r="B26" s="231"/>
      <c r="C26" s="254" t="s">
        <v>120</v>
      </c>
      <c r="D26" s="234"/>
      <c r="E26" s="235">
        <v>537</v>
      </c>
      <c r="F26" s="232"/>
      <c r="G26" s="232"/>
      <c r="H26" s="232"/>
      <c r="I26" s="232"/>
      <c r="J26" s="232"/>
      <c r="K26" s="232"/>
      <c r="L26" s="232"/>
      <c r="M26" s="232"/>
      <c r="N26" s="232"/>
      <c r="O26" s="232"/>
      <c r="P26" s="232"/>
      <c r="Q26" s="232"/>
      <c r="R26" s="232"/>
      <c r="S26" s="232"/>
      <c r="T26" s="232"/>
      <c r="U26" s="232"/>
      <c r="V26" s="232"/>
      <c r="W26" s="232"/>
      <c r="X26" s="232"/>
      <c r="Y26" s="212"/>
      <c r="Z26" s="212"/>
      <c r="AA26" s="212"/>
      <c r="AB26" s="212"/>
      <c r="AC26" s="212"/>
      <c r="AD26" s="212"/>
      <c r="AE26" s="212"/>
      <c r="AF26" s="212"/>
      <c r="AG26" s="212" t="s">
        <v>107</v>
      </c>
      <c r="AH26" s="212">
        <v>5</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43">
        <v>10</v>
      </c>
      <c r="B27" s="244" t="s">
        <v>131</v>
      </c>
      <c r="C27" s="253" t="s">
        <v>132</v>
      </c>
      <c r="D27" s="245" t="s">
        <v>113</v>
      </c>
      <c r="E27" s="246">
        <v>537</v>
      </c>
      <c r="F27" s="247"/>
      <c r="G27" s="248">
        <f>ROUND(E27*F27,2)</f>
        <v>0</v>
      </c>
      <c r="H27" s="233"/>
      <c r="I27" s="232">
        <f>ROUND(E27*H27,2)</f>
        <v>0</v>
      </c>
      <c r="J27" s="233"/>
      <c r="K27" s="232">
        <f>ROUND(E27*J27,2)</f>
        <v>0</v>
      </c>
      <c r="L27" s="232">
        <v>21</v>
      </c>
      <c r="M27" s="232">
        <f>G27*(1+L27/100)</f>
        <v>0</v>
      </c>
      <c r="N27" s="232">
        <v>0</v>
      </c>
      <c r="O27" s="232">
        <f>ROUND(E27*N27,2)</f>
        <v>0</v>
      </c>
      <c r="P27" s="232">
        <v>0</v>
      </c>
      <c r="Q27" s="232">
        <f>ROUND(E27*P27,2)</f>
        <v>0</v>
      </c>
      <c r="R27" s="232"/>
      <c r="S27" s="232" t="s">
        <v>103</v>
      </c>
      <c r="T27" s="232" t="s">
        <v>103</v>
      </c>
      <c r="U27" s="232">
        <v>1E-3</v>
      </c>
      <c r="V27" s="232">
        <f>ROUND(E27*U27,2)</f>
        <v>0.54</v>
      </c>
      <c r="W27" s="232"/>
      <c r="X27" s="232" t="s">
        <v>104</v>
      </c>
      <c r="Y27" s="212"/>
      <c r="Z27" s="212"/>
      <c r="AA27" s="212"/>
      <c r="AB27" s="212"/>
      <c r="AC27" s="212"/>
      <c r="AD27" s="212"/>
      <c r="AE27" s="212"/>
      <c r="AF27" s="212"/>
      <c r="AG27" s="212" t="s">
        <v>105</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30"/>
      <c r="B28" s="231"/>
      <c r="C28" s="254" t="s">
        <v>120</v>
      </c>
      <c r="D28" s="234"/>
      <c r="E28" s="235">
        <v>537</v>
      </c>
      <c r="F28" s="232"/>
      <c r="G28" s="232"/>
      <c r="H28" s="232"/>
      <c r="I28" s="232"/>
      <c r="J28" s="232"/>
      <c r="K28" s="232"/>
      <c r="L28" s="232"/>
      <c r="M28" s="232"/>
      <c r="N28" s="232"/>
      <c r="O28" s="232"/>
      <c r="P28" s="232"/>
      <c r="Q28" s="232"/>
      <c r="R28" s="232"/>
      <c r="S28" s="232"/>
      <c r="T28" s="232"/>
      <c r="U28" s="232"/>
      <c r="V28" s="232"/>
      <c r="W28" s="232"/>
      <c r="X28" s="232"/>
      <c r="Y28" s="212"/>
      <c r="Z28" s="212"/>
      <c r="AA28" s="212"/>
      <c r="AB28" s="212"/>
      <c r="AC28" s="212"/>
      <c r="AD28" s="212"/>
      <c r="AE28" s="212"/>
      <c r="AF28" s="212"/>
      <c r="AG28" s="212" t="s">
        <v>107</v>
      </c>
      <c r="AH28" s="212">
        <v>5</v>
      </c>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43">
        <v>11</v>
      </c>
      <c r="B29" s="244" t="s">
        <v>133</v>
      </c>
      <c r="C29" s="253" t="s">
        <v>134</v>
      </c>
      <c r="D29" s="245" t="s">
        <v>113</v>
      </c>
      <c r="E29" s="246">
        <v>537</v>
      </c>
      <c r="F29" s="247"/>
      <c r="G29" s="248">
        <f>ROUND(E29*F29,2)</f>
        <v>0</v>
      </c>
      <c r="H29" s="233"/>
      <c r="I29" s="232">
        <f>ROUND(E29*H29,2)</f>
        <v>0</v>
      </c>
      <c r="J29" s="233"/>
      <c r="K29" s="232">
        <f>ROUND(E29*J29,2)</f>
        <v>0</v>
      </c>
      <c r="L29" s="232">
        <v>21</v>
      </c>
      <c r="M29" s="232">
        <f>G29*(1+L29/100)</f>
        <v>0</v>
      </c>
      <c r="N29" s="232">
        <v>0</v>
      </c>
      <c r="O29" s="232">
        <f>ROUND(E29*N29,2)</f>
        <v>0</v>
      </c>
      <c r="P29" s="232">
        <v>0</v>
      </c>
      <c r="Q29" s="232">
        <f>ROUND(E29*P29,2)</f>
        <v>0</v>
      </c>
      <c r="R29" s="232"/>
      <c r="S29" s="232" t="s">
        <v>103</v>
      </c>
      <c r="T29" s="232" t="s">
        <v>103</v>
      </c>
      <c r="U29" s="232">
        <v>1.4999999999999999E-2</v>
      </c>
      <c r="V29" s="232">
        <f>ROUND(E29*U29,2)</f>
        <v>8.06</v>
      </c>
      <c r="W29" s="232"/>
      <c r="X29" s="232" t="s">
        <v>104</v>
      </c>
      <c r="Y29" s="212"/>
      <c r="Z29" s="212"/>
      <c r="AA29" s="212"/>
      <c r="AB29" s="212"/>
      <c r="AC29" s="212"/>
      <c r="AD29" s="212"/>
      <c r="AE29" s="212"/>
      <c r="AF29" s="212"/>
      <c r="AG29" s="212" t="s">
        <v>105</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30"/>
      <c r="B30" s="231"/>
      <c r="C30" s="254" t="s">
        <v>120</v>
      </c>
      <c r="D30" s="234"/>
      <c r="E30" s="235">
        <v>537</v>
      </c>
      <c r="F30" s="232"/>
      <c r="G30" s="232"/>
      <c r="H30" s="232"/>
      <c r="I30" s="232"/>
      <c r="J30" s="232"/>
      <c r="K30" s="232"/>
      <c r="L30" s="232"/>
      <c r="M30" s="232"/>
      <c r="N30" s="232"/>
      <c r="O30" s="232"/>
      <c r="P30" s="232"/>
      <c r="Q30" s="232"/>
      <c r="R30" s="232"/>
      <c r="S30" s="232"/>
      <c r="T30" s="232"/>
      <c r="U30" s="232"/>
      <c r="V30" s="232"/>
      <c r="W30" s="232"/>
      <c r="X30" s="232"/>
      <c r="Y30" s="212"/>
      <c r="Z30" s="212"/>
      <c r="AA30" s="212"/>
      <c r="AB30" s="212"/>
      <c r="AC30" s="212"/>
      <c r="AD30" s="212"/>
      <c r="AE30" s="212"/>
      <c r="AF30" s="212"/>
      <c r="AG30" s="212" t="s">
        <v>107</v>
      </c>
      <c r="AH30" s="212">
        <v>5</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43">
        <v>12</v>
      </c>
      <c r="B31" s="244" t="s">
        <v>135</v>
      </c>
      <c r="C31" s="253" t="s">
        <v>136</v>
      </c>
      <c r="D31" s="245" t="s">
        <v>123</v>
      </c>
      <c r="E31" s="246">
        <v>520</v>
      </c>
      <c r="F31" s="247"/>
      <c r="G31" s="248">
        <f>ROUND(E31*F31,2)</f>
        <v>0</v>
      </c>
      <c r="H31" s="233"/>
      <c r="I31" s="232">
        <f>ROUND(E31*H31,2)</f>
        <v>0</v>
      </c>
      <c r="J31" s="233"/>
      <c r="K31" s="232">
        <f>ROUND(E31*J31,2)</f>
        <v>0</v>
      </c>
      <c r="L31" s="232">
        <v>21</v>
      </c>
      <c r="M31" s="232">
        <f>G31*(1+L31/100)</f>
        <v>0</v>
      </c>
      <c r="N31" s="232">
        <v>0</v>
      </c>
      <c r="O31" s="232">
        <f>ROUND(E31*N31,2)</f>
        <v>0</v>
      </c>
      <c r="P31" s="232">
        <v>0</v>
      </c>
      <c r="Q31" s="232">
        <f>ROUND(E31*P31,2)</f>
        <v>0</v>
      </c>
      <c r="R31" s="232"/>
      <c r="S31" s="232" t="s">
        <v>103</v>
      </c>
      <c r="T31" s="232" t="s">
        <v>103</v>
      </c>
      <c r="U31" s="232">
        <v>0.104</v>
      </c>
      <c r="V31" s="232">
        <f>ROUND(E31*U31,2)</f>
        <v>54.08</v>
      </c>
      <c r="W31" s="232"/>
      <c r="X31" s="232" t="s">
        <v>104</v>
      </c>
      <c r="Y31" s="212"/>
      <c r="Z31" s="212"/>
      <c r="AA31" s="212"/>
      <c r="AB31" s="212"/>
      <c r="AC31" s="212"/>
      <c r="AD31" s="212"/>
      <c r="AE31" s="212"/>
      <c r="AF31" s="212"/>
      <c r="AG31" s="212" t="s">
        <v>105</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30"/>
      <c r="B32" s="231"/>
      <c r="C32" s="254" t="s">
        <v>124</v>
      </c>
      <c r="D32" s="234"/>
      <c r="E32" s="235">
        <v>520</v>
      </c>
      <c r="F32" s="232"/>
      <c r="G32" s="232"/>
      <c r="H32" s="232"/>
      <c r="I32" s="232"/>
      <c r="J32" s="232"/>
      <c r="K32" s="232"/>
      <c r="L32" s="232"/>
      <c r="M32" s="232"/>
      <c r="N32" s="232"/>
      <c r="O32" s="232"/>
      <c r="P32" s="232"/>
      <c r="Q32" s="232"/>
      <c r="R32" s="232"/>
      <c r="S32" s="232"/>
      <c r="T32" s="232"/>
      <c r="U32" s="232"/>
      <c r="V32" s="232"/>
      <c r="W32" s="232"/>
      <c r="X32" s="232"/>
      <c r="Y32" s="212"/>
      <c r="Z32" s="212"/>
      <c r="AA32" s="212"/>
      <c r="AB32" s="212"/>
      <c r="AC32" s="212"/>
      <c r="AD32" s="212"/>
      <c r="AE32" s="212"/>
      <c r="AF32" s="212"/>
      <c r="AG32" s="212" t="s">
        <v>107</v>
      </c>
      <c r="AH32" s="212">
        <v>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43">
        <v>13</v>
      </c>
      <c r="B33" s="244" t="s">
        <v>137</v>
      </c>
      <c r="C33" s="253" t="s">
        <v>138</v>
      </c>
      <c r="D33" s="245" t="s">
        <v>113</v>
      </c>
      <c r="E33" s="246">
        <v>87</v>
      </c>
      <c r="F33" s="247"/>
      <c r="G33" s="248">
        <f>ROUND(E33*F33,2)</f>
        <v>0</v>
      </c>
      <c r="H33" s="233"/>
      <c r="I33" s="232">
        <f>ROUND(E33*H33,2)</f>
        <v>0</v>
      </c>
      <c r="J33" s="233"/>
      <c r="K33" s="232">
        <f>ROUND(E33*J33,2)</f>
        <v>0</v>
      </c>
      <c r="L33" s="232">
        <v>21</v>
      </c>
      <c r="M33" s="232">
        <f>G33*(1+L33/100)</f>
        <v>0</v>
      </c>
      <c r="N33" s="232">
        <v>0</v>
      </c>
      <c r="O33" s="232">
        <f>ROUND(E33*N33,2)</f>
        <v>0</v>
      </c>
      <c r="P33" s="232">
        <v>0</v>
      </c>
      <c r="Q33" s="232">
        <f>ROUND(E33*P33,2)</f>
        <v>0</v>
      </c>
      <c r="R33" s="232"/>
      <c r="S33" s="232" t="s">
        <v>103</v>
      </c>
      <c r="T33" s="232" t="s">
        <v>103</v>
      </c>
      <c r="U33" s="232">
        <v>0.32400000000000001</v>
      </c>
      <c r="V33" s="232">
        <f>ROUND(E33*U33,2)</f>
        <v>28.19</v>
      </c>
      <c r="W33" s="232"/>
      <c r="X33" s="232" t="s">
        <v>104</v>
      </c>
      <c r="Y33" s="212"/>
      <c r="Z33" s="212"/>
      <c r="AA33" s="212"/>
      <c r="AB33" s="212"/>
      <c r="AC33" s="212"/>
      <c r="AD33" s="212"/>
      <c r="AE33" s="212"/>
      <c r="AF33" s="212"/>
      <c r="AG33" s="212" t="s">
        <v>105</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30"/>
      <c r="B34" s="231"/>
      <c r="C34" s="254" t="s">
        <v>139</v>
      </c>
      <c r="D34" s="234"/>
      <c r="E34" s="235">
        <v>87</v>
      </c>
      <c r="F34" s="232"/>
      <c r="G34" s="232"/>
      <c r="H34" s="232"/>
      <c r="I34" s="232"/>
      <c r="J34" s="232"/>
      <c r="K34" s="232"/>
      <c r="L34" s="232"/>
      <c r="M34" s="232"/>
      <c r="N34" s="232"/>
      <c r="O34" s="232"/>
      <c r="P34" s="232"/>
      <c r="Q34" s="232"/>
      <c r="R34" s="232"/>
      <c r="S34" s="232"/>
      <c r="T34" s="232"/>
      <c r="U34" s="232"/>
      <c r="V34" s="232"/>
      <c r="W34" s="232"/>
      <c r="X34" s="232"/>
      <c r="Y34" s="212"/>
      <c r="Z34" s="212"/>
      <c r="AA34" s="212"/>
      <c r="AB34" s="212"/>
      <c r="AC34" s="212"/>
      <c r="AD34" s="212"/>
      <c r="AE34" s="212"/>
      <c r="AF34" s="212"/>
      <c r="AG34" s="212" t="s">
        <v>107</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43">
        <v>14</v>
      </c>
      <c r="B35" s="244" t="s">
        <v>140</v>
      </c>
      <c r="C35" s="253" t="s">
        <v>141</v>
      </c>
      <c r="D35" s="245" t="s">
        <v>142</v>
      </c>
      <c r="E35" s="246">
        <v>5.3699999999999998E-2</v>
      </c>
      <c r="F35" s="247"/>
      <c r="G35" s="248">
        <f>ROUND(E35*F35,2)</f>
        <v>0</v>
      </c>
      <c r="H35" s="233"/>
      <c r="I35" s="232">
        <f>ROUND(E35*H35,2)</f>
        <v>0</v>
      </c>
      <c r="J35" s="233"/>
      <c r="K35" s="232">
        <f>ROUND(E35*J35,2)</f>
        <v>0</v>
      </c>
      <c r="L35" s="232">
        <v>21</v>
      </c>
      <c r="M35" s="232">
        <f>G35*(1+L35/100)</f>
        <v>0</v>
      </c>
      <c r="N35" s="232">
        <v>0</v>
      </c>
      <c r="O35" s="232">
        <f>ROUND(E35*N35,2)</f>
        <v>0</v>
      </c>
      <c r="P35" s="232">
        <v>0</v>
      </c>
      <c r="Q35" s="232">
        <f>ROUND(E35*P35,2)</f>
        <v>0</v>
      </c>
      <c r="R35" s="232"/>
      <c r="S35" s="232" t="s">
        <v>103</v>
      </c>
      <c r="T35" s="232" t="s">
        <v>103</v>
      </c>
      <c r="U35" s="232">
        <v>21.428999999999998</v>
      </c>
      <c r="V35" s="232">
        <f>ROUND(E35*U35,2)</f>
        <v>1.1499999999999999</v>
      </c>
      <c r="W35" s="232"/>
      <c r="X35" s="232" t="s">
        <v>104</v>
      </c>
      <c r="Y35" s="212"/>
      <c r="Z35" s="212"/>
      <c r="AA35" s="212"/>
      <c r="AB35" s="212"/>
      <c r="AC35" s="212"/>
      <c r="AD35" s="212"/>
      <c r="AE35" s="212"/>
      <c r="AF35" s="212"/>
      <c r="AG35" s="212" t="s">
        <v>105</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30"/>
      <c r="B36" s="231"/>
      <c r="C36" s="254" t="s">
        <v>143</v>
      </c>
      <c r="D36" s="234"/>
      <c r="E36" s="235">
        <v>5.3699999999999998E-2</v>
      </c>
      <c r="F36" s="232"/>
      <c r="G36" s="232"/>
      <c r="H36" s="232"/>
      <c r="I36" s="232"/>
      <c r="J36" s="232"/>
      <c r="K36" s="232"/>
      <c r="L36" s="232"/>
      <c r="M36" s="232"/>
      <c r="N36" s="232"/>
      <c r="O36" s="232"/>
      <c r="P36" s="232"/>
      <c r="Q36" s="232"/>
      <c r="R36" s="232"/>
      <c r="S36" s="232"/>
      <c r="T36" s="232"/>
      <c r="U36" s="232"/>
      <c r="V36" s="232"/>
      <c r="W36" s="232"/>
      <c r="X36" s="232"/>
      <c r="Y36" s="212"/>
      <c r="Z36" s="212"/>
      <c r="AA36" s="212"/>
      <c r="AB36" s="212"/>
      <c r="AC36" s="212"/>
      <c r="AD36" s="212"/>
      <c r="AE36" s="212"/>
      <c r="AF36" s="212"/>
      <c r="AG36" s="212" t="s">
        <v>107</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43">
        <v>15</v>
      </c>
      <c r="B37" s="244" t="s">
        <v>144</v>
      </c>
      <c r="C37" s="253" t="s">
        <v>145</v>
      </c>
      <c r="D37" s="245" t="s">
        <v>102</v>
      </c>
      <c r="E37" s="246">
        <v>10.74</v>
      </c>
      <c r="F37" s="247"/>
      <c r="G37" s="248">
        <f>ROUND(E37*F37,2)</f>
        <v>0</v>
      </c>
      <c r="H37" s="233"/>
      <c r="I37" s="232">
        <f>ROUND(E37*H37,2)</f>
        <v>0</v>
      </c>
      <c r="J37" s="233"/>
      <c r="K37" s="232">
        <f>ROUND(E37*J37,2)</f>
        <v>0</v>
      </c>
      <c r="L37" s="232">
        <v>21</v>
      </c>
      <c r="M37" s="232">
        <f>G37*(1+L37/100)</f>
        <v>0</v>
      </c>
      <c r="N37" s="232">
        <v>0</v>
      </c>
      <c r="O37" s="232">
        <f>ROUND(E37*N37,2)</f>
        <v>0</v>
      </c>
      <c r="P37" s="232">
        <v>0</v>
      </c>
      <c r="Q37" s="232">
        <f>ROUND(E37*P37,2)</f>
        <v>0</v>
      </c>
      <c r="R37" s="232"/>
      <c r="S37" s="232" t="s">
        <v>103</v>
      </c>
      <c r="T37" s="232" t="s">
        <v>103</v>
      </c>
      <c r="U37" s="232">
        <v>0.26</v>
      </c>
      <c r="V37" s="232">
        <f>ROUND(E37*U37,2)</f>
        <v>2.79</v>
      </c>
      <c r="W37" s="232"/>
      <c r="X37" s="232" t="s">
        <v>104</v>
      </c>
      <c r="Y37" s="212"/>
      <c r="Z37" s="212"/>
      <c r="AA37" s="212"/>
      <c r="AB37" s="212"/>
      <c r="AC37" s="212"/>
      <c r="AD37" s="212"/>
      <c r="AE37" s="212"/>
      <c r="AF37" s="212"/>
      <c r="AG37" s="212" t="s">
        <v>105</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30"/>
      <c r="B38" s="231"/>
      <c r="C38" s="254" t="s">
        <v>146</v>
      </c>
      <c r="D38" s="234"/>
      <c r="E38" s="235">
        <v>10.74</v>
      </c>
      <c r="F38" s="232"/>
      <c r="G38" s="232"/>
      <c r="H38" s="232"/>
      <c r="I38" s="232"/>
      <c r="J38" s="232"/>
      <c r="K38" s="232"/>
      <c r="L38" s="232"/>
      <c r="M38" s="232"/>
      <c r="N38" s="232"/>
      <c r="O38" s="232"/>
      <c r="P38" s="232"/>
      <c r="Q38" s="232"/>
      <c r="R38" s="232"/>
      <c r="S38" s="232"/>
      <c r="T38" s="232"/>
      <c r="U38" s="232"/>
      <c r="V38" s="232"/>
      <c r="W38" s="232"/>
      <c r="X38" s="232"/>
      <c r="Y38" s="212"/>
      <c r="Z38" s="212"/>
      <c r="AA38" s="212"/>
      <c r="AB38" s="212"/>
      <c r="AC38" s="212"/>
      <c r="AD38" s="212"/>
      <c r="AE38" s="212"/>
      <c r="AF38" s="212"/>
      <c r="AG38" s="212" t="s">
        <v>107</v>
      </c>
      <c r="AH38" s="212">
        <v>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43">
        <v>16</v>
      </c>
      <c r="B39" s="244" t="s">
        <v>147</v>
      </c>
      <c r="C39" s="253" t="s">
        <v>148</v>
      </c>
      <c r="D39" s="245" t="s">
        <v>149</v>
      </c>
      <c r="E39" s="246">
        <v>25</v>
      </c>
      <c r="F39" s="247"/>
      <c r="G39" s="248">
        <f>ROUND(E39*F39,2)</f>
        <v>0</v>
      </c>
      <c r="H39" s="233"/>
      <c r="I39" s="232">
        <f>ROUND(E39*H39,2)</f>
        <v>0</v>
      </c>
      <c r="J39" s="233"/>
      <c r="K39" s="232">
        <f>ROUND(E39*J39,2)</f>
        <v>0</v>
      </c>
      <c r="L39" s="232">
        <v>21</v>
      </c>
      <c r="M39" s="232">
        <f>G39*(1+L39/100)</f>
        <v>0</v>
      </c>
      <c r="N39" s="232">
        <v>0</v>
      </c>
      <c r="O39" s="232">
        <f>ROUND(E39*N39,2)</f>
        <v>0</v>
      </c>
      <c r="P39" s="232">
        <v>0</v>
      </c>
      <c r="Q39" s="232">
        <f>ROUND(E39*P39,2)</f>
        <v>0</v>
      </c>
      <c r="R39" s="232"/>
      <c r="S39" s="232" t="s">
        <v>150</v>
      </c>
      <c r="T39" s="232" t="s">
        <v>151</v>
      </c>
      <c r="U39" s="232">
        <v>0</v>
      </c>
      <c r="V39" s="232">
        <f>ROUND(E39*U39,2)</f>
        <v>0</v>
      </c>
      <c r="W39" s="232"/>
      <c r="X39" s="232" t="s">
        <v>104</v>
      </c>
      <c r="Y39" s="212"/>
      <c r="Z39" s="212"/>
      <c r="AA39" s="212"/>
      <c r="AB39" s="212"/>
      <c r="AC39" s="212"/>
      <c r="AD39" s="212"/>
      <c r="AE39" s="212"/>
      <c r="AF39" s="212"/>
      <c r="AG39" s="212" t="s">
        <v>105</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ht="56.25" outlineLevel="1" x14ac:dyDescent="0.2">
      <c r="A40" s="230"/>
      <c r="B40" s="231"/>
      <c r="C40" s="255" t="s">
        <v>152</v>
      </c>
      <c r="D40" s="250"/>
      <c r="E40" s="250"/>
      <c r="F40" s="250"/>
      <c r="G40" s="250"/>
      <c r="H40" s="232"/>
      <c r="I40" s="232"/>
      <c r="J40" s="232"/>
      <c r="K40" s="232"/>
      <c r="L40" s="232"/>
      <c r="M40" s="232"/>
      <c r="N40" s="232"/>
      <c r="O40" s="232"/>
      <c r="P40" s="232"/>
      <c r="Q40" s="232"/>
      <c r="R40" s="232"/>
      <c r="S40" s="232"/>
      <c r="T40" s="232"/>
      <c r="U40" s="232"/>
      <c r="V40" s="232"/>
      <c r="W40" s="232"/>
      <c r="X40" s="232"/>
      <c r="Y40" s="212"/>
      <c r="Z40" s="212"/>
      <c r="AA40" s="212"/>
      <c r="AB40" s="212"/>
      <c r="AC40" s="212"/>
      <c r="AD40" s="212"/>
      <c r="AE40" s="212"/>
      <c r="AF40" s="212"/>
      <c r="AG40" s="212" t="s">
        <v>153</v>
      </c>
      <c r="AH40" s="212"/>
      <c r="AI40" s="212"/>
      <c r="AJ40" s="212"/>
      <c r="AK40" s="212"/>
      <c r="AL40" s="212"/>
      <c r="AM40" s="212"/>
      <c r="AN40" s="212"/>
      <c r="AO40" s="212"/>
      <c r="AP40" s="212"/>
      <c r="AQ40" s="212"/>
      <c r="AR40" s="212"/>
      <c r="AS40" s="212"/>
      <c r="AT40" s="212"/>
      <c r="AU40" s="212"/>
      <c r="AV40" s="212"/>
      <c r="AW40" s="212"/>
      <c r="AX40" s="212"/>
      <c r="AY40" s="212"/>
      <c r="AZ40" s="212"/>
      <c r="BA40" s="249" t="str">
        <f>C40</f>
        <v>Podpůrná konstrukce bude tvořena lehkou ocelovou „karisítí „s průměrem ok 10 cm osazenou do ocelového rámu o kotvenou napevno do opěrné stěny tak, aby byla tvarově stálá.  Rám se sítí bude nasazen 20 cm nad přilehlým upraveným terénem, od opěrných stěn bude odsazen 10 cm, jeho výška bude shodná s horní niveletou opěrné zdi. Ocelová kce bude opatřena venkovním nátěrem – barva tmavohnědá.</v>
      </c>
      <c r="BB40" s="212"/>
      <c r="BC40" s="212"/>
      <c r="BD40" s="212"/>
      <c r="BE40" s="212"/>
      <c r="BF40" s="212"/>
      <c r="BG40" s="212"/>
      <c r="BH40" s="212"/>
    </row>
    <row r="41" spans="1:60" outlineLevel="1" x14ac:dyDescent="0.2">
      <c r="A41" s="230"/>
      <c r="B41" s="231"/>
      <c r="C41" s="254" t="s">
        <v>154</v>
      </c>
      <c r="D41" s="234"/>
      <c r="E41" s="235">
        <v>25</v>
      </c>
      <c r="F41" s="232"/>
      <c r="G41" s="232"/>
      <c r="H41" s="232"/>
      <c r="I41" s="232"/>
      <c r="J41" s="232"/>
      <c r="K41" s="232"/>
      <c r="L41" s="232"/>
      <c r="M41" s="232"/>
      <c r="N41" s="232"/>
      <c r="O41" s="232"/>
      <c r="P41" s="232"/>
      <c r="Q41" s="232"/>
      <c r="R41" s="232"/>
      <c r="S41" s="232"/>
      <c r="T41" s="232"/>
      <c r="U41" s="232"/>
      <c r="V41" s="232"/>
      <c r="W41" s="232"/>
      <c r="X41" s="232"/>
      <c r="Y41" s="212"/>
      <c r="Z41" s="212"/>
      <c r="AA41" s="212"/>
      <c r="AB41" s="212"/>
      <c r="AC41" s="212"/>
      <c r="AD41" s="212"/>
      <c r="AE41" s="212"/>
      <c r="AF41" s="212"/>
      <c r="AG41" s="212" t="s">
        <v>107</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43">
        <v>17</v>
      </c>
      <c r="B42" s="244" t="s">
        <v>155</v>
      </c>
      <c r="C42" s="253" t="s">
        <v>156</v>
      </c>
      <c r="D42" s="245" t="s">
        <v>157</v>
      </c>
      <c r="E42" s="246">
        <v>22.5</v>
      </c>
      <c r="F42" s="247"/>
      <c r="G42" s="248">
        <f>ROUND(E42*F42,2)</f>
        <v>0</v>
      </c>
      <c r="H42" s="233"/>
      <c r="I42" s="232">
        <f>ROUND(E42*H42,2)</f>
        <v>0</v>
      </c>
      <c r="J42" s="233"/>
      <c r="K42" s="232">
        <f>ROUND(E42*J42,2)</f>
        <v>0</v>
      </c>
      <c r="L42" s="232">
        <v>21</v>
      </c>
      <c r="M42" s="232">
        <f>G42*(1+L42/100)</f>
        <v>0</v>
      </c>
      <c r="N42" s="232">
        <v>1E-3</v>
      </c>
      <c r="O42" s="232">
        <f>ROUND(E42*N42,2)</f>
        <v>0.02</v>
      </c>
      <c r="P42" s="232">
        <v>0</v>
      </c>
      <c r="Q42" s="232">
        <f>ROUND(E42*P42,2)</f>
        <v>0</v>
      </c>
      <c r="R42" s="232" t="s">
        <v>158</v>
      </c>
      <c r="S42" s="232" t="s">
        <v>103</v>
      </c>
      <c r="T42" s="232" t="s">
        <v>103</v>
      </c>
      <c r="U42" s="232">
        <v>0</v>
      </c>
      <c r="V42" s="232">
        <f>ROUND(E42*U42,2)</f>
        <v>0</v>
      </c>
      <c r="W42" s="232"/>
      <c r="X42" s="232" t="s">
        <v>159</v>
      </c>
      <c r="Y42" s="212"/>
      <c r="Z42" s="212"/>
      <c r="AA42" s="212"/>
      <c r="AB42" s="212"/>
      <c r="AC42" s="212"/>
      <c r="AD42" s="212"/>
      <c r="AE42" s="212"/>
      <c r="AF42" s="212"/>
      <c r="AG42" s="212" t="s">
        <v>160</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30"/>
      <c r="B43" s="231"/>
      <c r="C43" s="254" t="s">
        <v>161</v>
      </c>
      <c r="D43" s="234"/>
      <c r="E43" s="235">
        <v>22.5</v>
      </c>
      <c r="F43" s="232"/>
      <c r="G43" s="232"/>
      <c r="H43" s="232"/>
      <c r="I43" s="232"/>
      <c r="J43" s="232"/>
      <c r="K43" s="232"/>
      <c r="L43" s="232"/>
      <c r="M43" s="232"/>
      <c r="N43" s="232"/>
      <c r="O43" s="232"/>
      <c r="P43" s="232"/>
      <c r="Q43" s="232"/>
      <c r="R43" s="232"/>
      <c r="S43" s="232"/>
      <c r="T43" s="232"/>
      <c r="U43" s="232"/>
      <c r="V43" s="232"/>
      <c r="W43" s="232"/>
      <c r="X43" s="232"/>
      <c r="Y43" s="212"/>
      <c r="Z43" s="212"/>
      <c r="AA43" s="212"/>
      <c r="AB43" s="212"/>
      <c r="AC43" s="212"/>
      <c r="AD43" s="212"/>
      <c r="AE43" s="212"/>
      <c r="AF43" s="212"/>
      <c r="AG43" s="212" t="s">
        <v>107</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43">
        <v>18</v>
      </c>
      <c r="B44" s="244" t="s">
        <v>162</v>
      </c>
      <c r="C44" s="253" t="s">
        <v>163</v>
      </c>
      <c r="D44" s="245" t="s">
        <v>123</v>
      </c>
      <c r="E44" s="246">
        <v>120</v>
      </c>
      <c r="F44" s="247"/>
      <c r="G44" s="248">
        <f>ROUND(E44*F44,2)</f>
        <v>0</v>
      </c>
      <c r="H44" s="233"/>
      <c r="I44" s="232">
        <f>ROUND(E44*H44,2)</f>
        <v>0</v>
      </c>
      <c r="J44" s="233"/>
      <c r="K44" s="232">
        <f>ROUND(E44*J44,2)</f>
        <v>0</v>
      </c>
      <c r="L44" s="232">
        <v>21</v>
      </c>
      <c r="M44" s="232">
        <f>G44*(1+L44/100)</f>
        <v>0</v>
      </c>
      <c r="N44" s="232">
        <v>1E-3</v>
      </c>
      <c r="O44" s="232">
        <f>ROUND(E44*N44,2)</f>
        <v>0.12</v>
      </c>
      <c r="P44" s="232">
        <v>0</v>
      </c>
      <c r="Q44" s="232">
        <f>ROUND(E44*P44,2)</f>
        <v>0</v>
      </c>
      <c r="R44" s="232" t="s">
        <v>158</v>
      </c>
      <c r="S44" s="232" t="s">
        <v>103</v>
      </c>
      <c r="T44" s="232" t="s">
        <v>103</v>
      </c>
      <c r="U44" s="232">
        <v>0</v>
      </c>
      <c r="V44" s="232">
        <f>ROUND(E44*U44,2)</f>
        <v>0</v>
      </c>
      <c r="W44" s="232"/>
      <c r="X44" s="232" t="s">
        <v>159</v>
      </c>
      <c r="Y44" s="212"/>
      <c r="Z44" s="212"/>
      <c r="AA44" s="212"/>
      <c r="AB44" s="212"/>
      <c r="AC44" s="212"/>
      <c r="AD44" s="212"/>
      <c r="AE44" s="212"/>
      <c r="AF44" s="212"/>
      <c r="AG44" s="212" t="s">
        <v>160</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30"/>
      <c r="B45" s="231"/>
      <c r="C45" s="254" t="s">
        <v>164</v>
      </c>
      <c r="D45" s="234"/>
      <c r="E45" s="235">
        <v>120</v>
      </c>
      <c r="F45" s="232"/>
      <c r="G45" s="232"/>
      <c r="H45" s="232"/>
      <c r="I45" s="232"/>
      <c r="J45" s="232"/>
      <c r="K45" s="232"/>
      <c r="L45" s="232"/>
      <c r="M45" s="232"/>
      <c r="N45" s="232"/>
      <c r="O45" s="232"/>
      <c r="P45" s="232"/>
      <c r="Q45" s="232"/>
      <c r="R45" s="232"/>
      <c r="S45" s="232"/>
      <c r="T45" s="232"/>
      <c r="U45" s="232"/>
      <c r="V45" s="232"/>
      <c r="W45" s="232"/>
      <c r="X45" s="232"/>
      <c r="Y45" s="212"/>
      <c r="Z45" s="212"/>
      <c r="AA45" s="212"/>
      <c r="AB45" s="212"/>
      <c r="AC45" s="212"/>
      <c r="AD45" s="212"/>
      <c r="AE45" s="212"/>
      <c r="AF45" s="212"/>
      <c r="AG45" s="212" t="s">
        <v>107</v>
      </c>
      <c r="AH45" s="212">
        <v>0</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43">
        <v>19</v>
      </c>
      <c r="B46" s="244" t="s">
        <v>165</v>
      </c>
      <c r="C46" s="253" t="s">
        <v>166</v>
      </c>
      <c r="D46" s="245" t="s">
        <v>123</v>
      </c>
      <c r="E46" s="246">
        <v>400</v>
      </c>
      <c r="F46" s="247"/>
      <c r="G46" s="248">
        <f>ROUND(E46*F46,2)</f>
        <v>0</v>
      </c>
      <c r="H46" s="233"/>
      <c r="I46" s="232">
        <f>ROUND(E46*H46,2)</f>
        <v>0</v>
      </c>
      <c r="J46" s="233"/>
      <c r="K46" s="232">
        <f>ROUND(E46*J46,2)</f>
        <v>0</v>
      </c>
      <c r="L46" s="232">
        <v>21</v>
      </c>
      <c r="M46" s="232">
        <f>G46*(1+L46/100)</f>
        <v>0</v>
      </c>
      <c r="N46" s="232">
        <v>1.5E-3</v>
      </c>
      <c r="O46" s="232">
        <f>ROUND(E46*N46,2)</f>
        <v>0.6</v>
      </c>
      <c r="P46" s="232">
        <v>0</v>
      </c>
      <c r="Q46" s="232">
        <f>ROUND(E46*P46,2)</f>
        <v>0</v>
      </c>
      <c r="R46" s="232"/>
      <c r="S46" s="232" t="s">
        <v>150</v>
      </c>
      <c r="T46" s="232" t="s">
        <v>151</v>
      </c>
      <c r="U46" s="232">
        <v>0</v>
      </c>
      <c r="V46" s="232">
        <f>ROUND(E46*U46,2)</f>
        <v>0</v>
      </c>
      <c r="W46" s="232"/>
      <c r="X46" s="232" t="s">
        <v>159</v>
      </c>
      <c r="Y46" s="212"/>
      <c r="Z46" s="212"/>
      <c r="AA46" s="212"/>
      <c r="AB46" s="212"/>
      <c r="AC46" s="212"/>
      <c r="AD46" s="212"/>
      <c r="AE46" s="212"/>
      <c r="AF46" s="212"/>
      <c r="AG46" s="212" t="s">
        <v>160</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30"/>
      <c r="B47" s="231"/>
      <c r="C47" s="254" t="s">
        <v>167</v>
      </c>
      <c r="D47" s="234"/>
      <c r="E47" s="235">
        <v>400</v>
      </c>
      <c r="F47" s="232"/>
      <c r="G47" s="232"/>
      <c r="H47" s="232"/>
      <c r="I47" s="232"/>
      <c r="J47" s="232"/>
      <c r="K47" s="232"/>
      <c r="L47" s="232"/>
      <c r="M47" s="232"/>
      <c r="N47" s="232"/>
      <c r="O47" s="232"/>
      <c r="P47" s="232"/>
      <c r="Q47" s="232"/>
      <c r="R47" s="232"/>
      <c r="S47" s="232"/>
      <c r="T47" s="232"/>
      <c r="U47" s="232"/>
      <c r="V47" s="232"/>
      <c r="W47" s="232"/>
      <c r="X47" s="232"/>
      <c r="Y47" s="212"/>
      <c r="Z47" s="212"/>
      <c r="AA47" s="212"/>
      <c r="AB47" s="212"/>
      <c r="AC47" s="212"/>
      <c r="AD47" s="212"/>
      <c r="AE47" s="212"/>
      <c r="AF47" s="212"/>
      <c r="AG47" s="212" t="s">
        <v>107</v>
      </c>
      <c r="AH47" s="212">
        <v>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43">
        <v>20</v>
      </c>
      <c r="B48" s="244" t="s">
        <v>168</v>
      </c>
      <c r="C48" s="253" t="s">
        <v>169</v>
      </c>
      <c r="D48" s="245" t="s">
        <v>102</v>
      </c>
      <c r="E48" s="246">
        <v>10</v>
      </c>
      <c r="F48" s="247"/>
      <c r="G48" s="248">
        <f>ROUND(E48*F48,2)</f>
        <v>0</v>
      </c>
      <c r="H48" s="233"/>
      <c r="I48" s="232">
        <f>ROUND(E48*H48,2)</f>
        <v>0</v>
      </c>
      <c r="J48" s="233"/>
      <c r="K48" s="232">
        <f>ROUND(E48*J48,2)</f>
        <v>0</v>
      </c>
      <c r="L48" s="232">
        <v>21</v>
      </c>
      <c r="M48" s="232">
        <f>G48*(1+L48/100)</f>
        <v>0</v>
      </c>
      <c r="N48" s="232">
        <v>1.67</v>
      </c>
      <c r="O48" s="232">
        <f>ROUND(E48*N48,2)</f>
        <v>16.7</v>
      </c>
      <c r="P48" s="232">
        <v>0</v>
      </c>
      <c r="Q48" s="232">
        <f>ROUND(E48*P48,2)</f>
        <v>0</v>
      </c>
      <c r="R48" s="232" t="s">
        <v>158</v>
      </c>
      <c r="S48" s="232" t="s">
        <v>103</v>
      </c>
      <c r="T48" s="232" t="s">
        <v>103</v>
      </c>
      <c r="U48" s="232">
        <v>0</v>
      </c>
      <c r="V48" s="232">
        <f>ROUND(E48*U48,2)</f>
        <v>0</v>
      </c>
      <c r="W48" s="232"/>
      <c r="X48" s="232" t="s">
        <v>159</v>
      </c>
      <c r="Y48" s="212"/>
      <c r="Z48" s="212"/>
      <c r="AA48" s="212"/>
      <c r="AB48" s="212"/>
      <c r="AC48" s="212"/>
      <c r="AD48" s="212"/>
      <c r="AE48" s="212"/>
      <c r="AF48" s="212"/>
      <c r="AG48" s="212" t="s">
        <v>160</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30"/>
      <c r="B49" s="231"/>
      <c r="C49" s="254" t="s">
        <v>170</v>
      </c>
      <c r="D49" s="234"/>
      <c r="E49" s="235">
        <v>10</v>
      </c>
      <c r="F49" s="232"/>
      <c r="G49" s="232"/>
      <c r="H49" s="232"/>
      <c r="I49" s="232"/>
      <c r="J49" s="232"/>
      <c r="K49" s="232"/>
      <c r="L49" s="232"/>
      <c r="M49" s="232"/>
      <c r="N49" s="232"/>
      <c r="O49" s="232"/>
      <c r="P49" s="232"/>
      <c r="Q49" s="232"/>
      <c r="R49" s="232"/>
      <c r="S49" s="232"/>
      <c r="T49" s="232"/>
      <c r="U49" s="232"/>
      <c r="V49" s="232"/>
      <c r="W49" s="232"/>
      <c r="X49" s="232"/>
      <c r="Y49" s="212"/>
      <c r="Z49" s="212"/>
      <c r="AA49" s="212"/>
      <c r="AB49" s="212"/>
      <c r="AC49" s="212"/>
      <c r="AD49" s="212"/>
      <c r="AE49" s="212"/>
      <c r="AF49" s="212"/>
      <c r="AG49" s="212" t="s">
        <v>107</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43">
        <v>21</v>
      </c>
      <c r="B50" s="244" t="s">
        <v>171</v>
      </c>
      <c r="C50" s="253" t="s">
        <v>172</v>
      </c>
      <c r="D50" s="245" t="s">
        <v>102</v>
      </c>
      <c r="E50" s="246">
        <v>8.6999999999999993</v>
      </c>
      <c r="F50" s="247"/>
      <c r="G50" s="248">
        <f>ROUND(E50*F50,2)</f>
        <v>0</v>
      </c>
      <c r="H50" s="233"/>
      <c r="I50" s="232">
        <f>ROUND(E50*H50,2)</f>
        <v>0</v>
      </c>
      <c r="J50" s="233"/>
      <c r="K50" s="232">
        <f>ROUND(E50*J50,2)</f>
        <v>0</v>
      </c>
      <c r="L50" s="232">
        <v>21</v>
      </c>
      <c r="M50" s="232">
        <f>G50*(1+L50/100)</f>
        <v>0</v>
      </c>
      <c r="N50" s="232">
        <v>0.6</v>
      </c>
      <c r="O50" s="232">
        <f>ROUND(E50*N50,2)</f>
        <v>5.22</v>
      </c>
      <c r="P50" s="232">
        <v>0</v>
      </c>
      <c r="Q50" s="232">
        <f>ROUND(E50*P50,2)</f>
        <v>0</v>
      </c>
      <c r="R50" s="232" t="s">
        <v>158</v>
      </c>
      <c r="S50" s="232" t="s">
        <v>103</v>
      </c>
      <c r="T50" s="232" t="s">
        <v>103</v>
      </c>
      <c r="U50" s="232">
        <v>0</v>
      </c>
      <c r="V50" s="232">
        <f>ROUND(E50*U50,2)</f>
        <v>0</v>
      </c>
      <c r="W50" s="232"/>
      <c r="X50" s="232" t="s">
        <v>159</v>
      </c>
      <c r="Y50" s="212"/>
      <c r="Z50" s="212"/>
      <c r="AA50" s="212"/>
      <c r="AB50" s="212"/>
      <c r="AC50" s="212"/>
      <c r="AD50" s="212"/>
      <c r="AE50" s="212"/>
      <c r="AF50" s="212"/>
      <c r="AG50" s="212" t="s">
        <v>160</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30"/>
      <c r="B51" s="231"/>
      <c r="C51" s="254" t="s">
        <v>173</v>
      </c>
      <c r="D51" s="234"/>
      <c r="E51" s="235">
        <v>8.6999999999999993</v>
      </c>
      <c r="F51" s="232"/>
      <c r="G51" s="232"/>
      <c r="H51" s="232"/>
      <c r="I51" s="232"/>
      <c r="J51" s="232"/>
      <c r="K51" s="232"/>
      <c r="L51" s="232"/>
      <c r="M51" s="232"/>
      <c r="N51" s="232"/>
      <c r="O51" s="232"/>
      <c r="P51" s="232"/>
      <c r="Q51" s="232"/>
      <c r="R51" s="232"/>
      <c r="S51" s="232"/>
      <c r="T51" s="232"/>
      <c r="U51" s="232"/>
      <c r="V51" s="232"/>
      <c r="W51" s="232"/>
      <c r="X51" s="232"/>
      <c r="Y51" s="212"/>
      <c r="Z51" s="212"/>
      <c r="AA51" s="212"/>
      <c r="AB51" s="212"/>
      <c r="AC51" s="212"/>
      <c r="AD51" s="212"/>
      <c r="AE51" s="212"/>
      <c r="AF51" s="212"/>
      <c r="AG51" s="212" t="s">
        <v>107</v>
      </c>
      <c r="AH51" s="212">
        <v>0</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x14ac:dyDescent="0.2">
      <c r="A52" s="237" t="s">
        <v>98</v>
      </c>
      <c r="B52" s="238" t="s">
        <v>68</v>
      </c>
      <c r="C52" s="252" t="s">
        <v>69</v>
      </c>
      <c r="D52" s="239"/>
      <c r="E52" s="240"/>
      <c r="F52" s="241"/>
      <c r="G52" s="242">
        <f>SUMIF(AG53:AG53,"&lt;&gt;NOR",G53:G53)</f>
        <v>0</v>
      </c>
      <c r="H52" s="236"/>
      <c r="I52" s="236">
        <f>SUM(I53:I53)</f>
        <v>0</v>
      </c>
      <c r="J52" s="236"/>
      <c r="K52" s="236">
        <f>SUM(K53:K53)</f>
        <v>0</v>
      </c>
      <c r="L52" s="236"/>
      <c r="M52" s="236">
        <f>SUM(M53:M53)</f>
        <v>0</v>
      </c>
      <c r="N52" s="236"/>
      <c r="O52" s="236">
        <f>SUM(O53:O53)</f>
        <v>0</v>
      </c>
      <c r="P52" s="236"/>
      <c r="Q52" s="236">
        <f>SUM(Q53:Q53)</f>
        <v>0</v>
      </c>
      <c r="R52" s="236"/>
      <c r="S52" s="236"/>
      <c r="T52" s="236"/>
      <c r="U52" s="236"/>
      <c r="V52" s="236">
        <f>SUM(V53:V53)</f>
        <v>43.63</v>
      </c>
      <c r="W52" s="236"/>
      <c r="X52" s="236"/>
      <c r="AG52" t="s">
        <v>99</v>
      </c>
    </row>
    <row r="53" spans="1:60" outlineLevel="1" x14ac:dyDescent="0.2">
      <c r="A53" s="243">
        <v>22</v>
      </c>
      <c r="B53" s="244" t="s">
        <v>174</v>
      </c>
      <c r="C53" s="253" t="s">
        <v>175</v>
      </c>
      <c r="D53" s="245" t="s">
        <v>142</v>
      </c>
      <c r="E53" s="246">
        <v>22.662500000000001</v>
      </c>
      <c r="F53" s="247"/>
      <c r="G53" s="248">
        <f>ROUND(E53*F53,2)</f>
        <v>0</v>
      </c>
      <c r="H53" s="233"/>
      <c r="I53" s="232">
        <f>ROUND(E53*H53,2)</f>
        <v>0</v>
      </c>
      <c r="J53" s="233"/>
      <c r="K53" s="232">
        <f>ROUND(E53*J53,2)</f>
        <v>0</v>
      </c>
      <c r="L53" s="232">
        <v>21</v>
      </c>
      <c r="M53" s="232">
        <f>G53*(1+L53/100)</f>
        <v>0</v>
      </c>
      <c r="N53" s="232">
        <v>0</v>
      </c>
      <c r="O53" s="232">
        <f>ROUND(E53*N53,2)</f>
        <v>0</v>
      </c>
      <c r="P53" s="232">
        <v>0</v>
      </c>
      <c r="Q53" s="232">
        <f>ROUND(E53*P53,2)</f>
        <v>0</v>
      </c>
      <c r="R53" s="232"/>
      <c r="S53" s="232" t="s">
        <v>103</v>
      </c>
      <c r="T53" s="232" t="s">
        <v>103</v>
      </c>
      <c r="U53" s="232">
        <v>1.925</v>
      </c>
      <c r="V53" s="232">
        <f>ROUND(E53*U53,2)</f>
        <v>43.63</v>
      </c>
      <c r="W53" s="232"/>
      <c r="X53" s="232" t="s">
        <v>176</v>
      </c>
      <c r="Y53" s="212"/>
      <c r="Z53" s="212"/>
      <c r="AA53" s="212"/>
      <c r="AB53" s="212"/>
      <c r="AC53" s="212"/>
      <c r="AD53" s="212"/>
      <c r="AE53" s="212"/>
      <c r="AF53" s="212"/>
      <c r="AG53" s="212" t="s">
        <v>177</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x14ac:dyDescent="0.2">
      <c r="A54" s="3"/>
      <c r="B54" s="4"/>
      <c r="C54" s="256"/>
      <c r="D54" s="6"/>
      <c r="E54" s="3"/>
      <c r="F54" s="3"/>
      <c r="G54" s="3"/>
      <c r="H54" s="3"/>
      <c r="I54" s="3"/>
      <c r="J54" s="3"/>
      <c r="K54" s="3"/>
      <c r="L54" s="3"/>
      <c r="M54" s="3"/>
      <c r="N54" s="3"/>
      <c r="O54" s="3"/>
      <c r="P54" s="3"/>
      <c r="Q54" s="3"/>
      <c r="R54" s="3"/>
      <c r="S54" s="3"/>
      <c r="T54" s="3"/>
      <c r="U54" s="3"/>
      <c r="V54" s="3"/>
      <c r="W54" s="3"/>
      <c r="X54" s="3"/>
      <c r="AE54">
        <v>15</v>
      </c>
      <c r="AF54">
        <v>21</v>
      </c>
      <c r="AG54" t="s">
        <v>85</v>
      </c>
    </row>
    <row r="55" spans="1:60" x14ac:dyDescent="0.2">
      <c r="A55" s="215"/>
      <c r="B55" s="216" t="s">
        <v>31</v>
      </c>
      <c r="C55" s="257"/>
      <c r="D55" s="217"/>
      <c r="E55" s="218"/>
      <c r="F55" s="218"/>
      <c r="G55" s="251">
        <f>G8+G52</f>
        <v>0</v>
      </c>
      <c r="H55" s="3"/>
      <c r="I55" s="3"/>
      <c r="J55" s="3"/>
      <c r="K55" s="3"/>
      <c r="L55" s="3"/>
      <c r="M55" s="3"/>
      <c r="N55" s="3"/>
      <c r="O55" s="3"/>
      <c r="P55" s="3"/>
      <c r="Q55" s="3"/>
      <c r="R55" s="3"/>
      <c r="S55" s="3"/>
      <c r="T55" s="3"/>
      <c r="U55" s="3"/>
      <c r="V55" s="3"/>
      <c r="W55" s="3"/>
      <c r="X55" s="3"/>
      <c r="AE55">
        <f>SUMIF(L7:L53,AE54,G7:G53)</f>
        <v>0</v>
      </c>
      <c r="AF55">
        <f>SUMIF(L7:L53,AF54,G7:G53)</f>
        <v>0</v>
      </c>
      <c r="AG55" t="s">
        <v>178</v>
      </c>
    </row>
    <row r="56" spans="1:60" x14ac:dyDescent="0.2">
      <c r="A56" s="219" t="s">
        <v>179</v>
      </c>
      <c r="B56" s="219"/>
      <c r="C56" s="256"/>
      <c r="D56" s="6"/>
      <c r="E56" s="3"/>
      <c r="F56" s="3"/>
      <c r="G56" s="3"/>
      <c r="H56" s="3"/>
      <c r="I56" s="3"/>
      <c r="J56" s="3"/>
      <c r="K56" s="3"/>
      <c r="L56" s="3"/>
      <c r="M56" s="3"/>
      <c r="N56" s="3"/>
      <c r="O56" s="3"/>
      <c r="P56" s="3"/>
      <c r="Q56" s="3"/>
      <c r="R56" s="3"/>
      <c r="S56" s="3"/>
      <c r="T56" s="3"/>
      <c r="U56" s="3"/>
      <c r="V56" s="3"/>
      <c r="W56" s="3"/>
      <c r="X56" s="3"/>
    </row>
    <row r="57" spans="1:60" ht="25.5" x14ac:dyDescent="0.2">
      <c r="A57" s="3"/>
      <c r="B57" s="4" t="s">
        <v>180</v>
      </c>
      <c r="C57" s="256" t="s">
        <v>181</v>
      </c>
      <c r="D57" s="6"/>
      <c r="E57" s="3"/>
      <c r="F57" s="3"/>
      <c r="G57" s="3"/>
      <c r="H57" s="3"/>
      <c r="I57" s="3"/>
      <c r="J57" s="3"/>
      <c r="K57" s="3"/>
      <c r="L57" s="3"/>
      <c r="M57" s="3"/>
      <c r="N57" s="3"/>
      <c r="O57" s="3"/>
      <c r="P57" s="3"/>
      <c r="Q57" s="3"/>
      <c r="R57" s="3"/>
      <c r="S57" s="3"/>
      <c r="T57" s="3"/>
      <c r="U57" s="3"/>
      <c r="V57" s="3"/>
      <c r="W57" s="3"/>
      <c r="X57" s="3"/>
      <c r="AG57" t="s">
        <v>182</v>
      </c>
    </row>
    <row r="58" spans="1:60" x14ac:dyDescent="0.2">
      <c r="A58" s="3"/>
      <c r="B58" s="4" t="s">
        <v>183</v>
      </c>
      <c r="C58" s="256" t="s">
        <v>184</v>
      </c>
      <c r="D58" s="6"/>
      <c r="E58" s="3"/>
      <c r="F58" s="3"/>
      <c r="G58" s="3"/>
      <c r="H58" s="3"/>
      <c r="I58" s="3"/>
      <c r="J58" s="3"/>
      <c r="K58" s="3"/>
      <c r="L58" s="3"/>
      <c r="M58" s="3"/>
      <c r="N58" s="3"/>
      <c r="O58" s="3"/>
      <c r="P58" s="3"/>
      <c r="Q58" s="3"/>
      <c r="R58" s="3"/>
      <c r="S58" s="3"/>
      <c r="T58" s="3"/>
      <c r="U58" s="3"/>
      <c r="V58" s="3"/>
      <c r="W58" s="3"/>
      <c r="X58" s="3"/>
      <c r="AG58" t="s">
        <v>185</v>
      </c>
    </row>
    <row r="59" spans="1:60" x14ac:dyDescent="0.2">
      <c r="A59" s="3"/>
      <c r="B59" s="4"/>
      <c r="C59" s="256" t="s">
        <v>186</v>
      </c>
      <c r="D59" s="6"/>
      <c r="E59" s="3"/>
      <c r="F59" s="3"/>
      <c r="G59" s="3"/>
      <c r="H59" s="3"/>
      <c r="I59" s="3"/>
      <c r="J59" s="3"/>
      <c r="K59" s="3"/>
      <c r="L59" s="3"/>
      <c r="M59" s="3"/>
      <c r="N59" s="3"/>
      <c r="O59" s="3"/>
      <c r="P59" s="3"/>
      <c r="Q59" s="3"/>
      <c r="R59" s="3"/>
      <c r="S59" s="3"/>
      <c r="T59" s="3"/>
      <c r="U59" s="3"/>
      <c r="V59" s="3"/>
      <c r="W59" s="3"/>
      <c r="X59" s="3"/>
      <c r="AG59" t="s">
        <v>187</v>
      </c>
    </row>
    <row r="60" spans="1:60" x14ac:dyDescent="0.2">
      <c r="A60" s="3"/>
      <c r="B60" s="4"/>
      <c r="C60" s="256"/>
      <c r="D60" s="6"/>
      <c r="E60" s="3"/>
      <c r="F60" s="3"/>
      <c r="G60" s="3"/>
      <c r="H60" s="3"/>
      <c r="I60" s="3"/>
      <c r="J60" s="3"/>
      <c r="K60" s="3"/>
      <c r="L60" s="3"/>
      <c r="M60" s="3"/>
      <c r="N60" s="3"/>
      <c r="O60" s="3"/>
      <c r="P60" s="3"/>
      <c r="Q60" s="3"/>
      <c r="R60" s="3"/>
      <c r="S60" s="3"/>
      <c r="T60" s="3"/>
      <c r="U60" s="3"/>
      <c r="V60" s="3"/>
      <c r="W60" s="3"/>
      <c r="X60" s="3"/>
    </row>
    <row r="61" spans="1:60" x14ac:dyDescent="0.2">
      <c r="A61" s="3"/>
      <c r="B61" s="4"/>
      <c r="C61" s="256"/>
      <c r="D61" s="6"/>
      <c r="E61" s="3"/>
      <c r="F61" s="3"/>
      <c r="G61" s="3"/>
      <c r="H61" s="3"/>
      <c r="I61" s="3"/>
      <c r="J61" s="3"/>
      <c r="K61" s="3"/>
      <c r="L61" s="3"/>
      <c r="M61" s="3"/>
      <c r="N61" s="3"/>
      <c r="O61" s="3"/>
      <c r="P61" s="3"/>
      <c r="Q61" s="3"/>
      <c r="R61" s="3"/>
      <c r="S61" s="3"/>
      <c r="T61" s="3"/>
      <c r="U61" s="3"/>
      <c r="V61" s="3"/>
      <c r="W61" s="3"/>
      <c r="X61" s="3"/>
    </row>
    <row r="62" spans="1:60" x14ac:dyDescent="0.2">
      <c r="A62" s="3"/>
      <c r="B62" s="4"/>
      <c r="C62" s="256"/>
      <c r="D62" s="6"/>
      <c r="E62" s="3"/>
      <c r="F62" s="3"/>
      <c r="G62" s="3"/>
      <c r="H62" s="3"/>
      <c r="I62" s="3"/>
      <c r="J62" s="3"/>
      <c r="K62" s="3"/>
      <c r="L62" s="3"/>
      <c r="M62" s="3"/>
      <c r="N62" s="3"/>
      <c r="O62" s="3"/>
      <c r="P62" s="3"/>
      <c r="Q62" s="3"/>
      <c r="R62" s="3"/>
      <c r="S62" s="3"/>
      <c r="T62" s="3"/>
      <c r="U62" s="3"/>
      <c r="V62" s="3"/>
      <c r="W62" s="3"/>
      <c r="X62" s="3"/>
    </row>
    <row r="63" spans="1:60" x14ac:dyDescent="0.2">
      <c r="A63" s="220" t="s">
        <v>188</v>
      </c>
      <c r="B63" s="220"/>
      <c r="C63" s="258"/>
      <c r="D63" s="6"/>
      <c r="E63" s="3"/>
      <c r="F63" s="3"/>
      <c r="G63" s="3"/>
      <c r="H63" s="3"/>
      <c r="I63" s="3"/>
      <c r="J63" s="3"/>
      <c r="K63" s="3"/>
      <c r="L63" s="3"/>
      <c r="M63" s="3"/>
      <c r="N63" s="3"/>
      <c r="O63" s="3"/>
      <c r="P63" s="3"/>
      <c r="Q63" s="3"/>
      <c r="R63" s="3"/>
      <c r="S63" s="3"/>
      <c r="T63" s="3"/>
      <c r="U63" s="3"/>
      <c r="V63" s="3"/>
      <c r="W63" s="3"/>
      <c r="X63" s="3"/>
    </row>
    <row r="64" spans="1:60" x14ac:dyDescent="0.2">
      <c r="A64" s="221"/>
      <c r="B64" s="222"/>
      <c r="C64" s="259"/>
      <c r="D64" s="222"/>
      <c r="E64" s="222"/>
      <c r="F64" s="222"/>
      <c r="G64" s="223"/>
      <c r="H64" s="3"/>
      <c r="I64" s="3"/>
      <c r="J64" s="3"/>
      <c r="K64" s="3"/>
      <c r="L64" s="3"/>
      <c r="M64" s="3"/>
      <c r="N64" s="3"/>
      <c r="O64" s="3"/>
      <c r="P64" s="3"/>
      <c r="Q64" s="3"/>
      <c r="R64" s="3"/>
      <c r="S64" s="3"/>
      <c r="T64" s="3"/>
      <c r="U64" s="3"/>
      <c r="V64" s="3"/>
      <c r="W64" s="3"/>
      <c r="X64" s="3"/>
      <c r="AG64" t="s">
        <v>189</v>
      </c>
    </row>
    <row r="65" spans="1:33" x14ac:dyDescent="0.2">
      <c r="A65" s="224"/>
      <c r="B65" s="225"/>
      <c r="C65" s="260"/>
      <c r="D65" s="225"/>
      <c r="E65" s="225"/>
      <c r="F65" s="225"/>
      <c r="G65" s="226"/>
      <c r="H65" s="3"/>
      <c r="I65" s="3"/>
      <c r="J65" s="3"/>
      <c r="K65" s="3"/>
      <c r="L65" s="3"/>
      <c r="M65" s="3"/>
      <c r="N65" s="3"/>
      <c r="O65" s="3"/>
      <c r="P65" s="3"/>
      <c r="Q65" s="3"/>
      <c r="R65" s="3"/>
      <c r="S65" s="3"/>
      <c r="T65" s="3"/>
      <c r="U65" s="3"/>
      <c r="V65" s="3"/>
      <c r="W65" s="3"/>
      <c r="X65" s="3"/>
    </row>
    <row r="66" spans="1:33" x14ac:dyDescent="0.2">
      <c r="A66" s="224"/>
      <c r="B66" s="225"/>
      <c r="C66" s="260"/>
      <c r="D66" s="225"/>
      <c r="E66" s="225"/>
      <c r="F66" s="225"/>
      <c r="G66" s="226"/>
      <c r="H66" s="3"/>
      <c r="I66" s="3"/>
      <c r="J66" s="3"/>
      <c r="K66" s="3"/>
      <c r="L66" s="3"/>
      <c r="M66" s="3"/>
      <c r="N66" s="3"/>
      <c r="O66" s="3"/>
      <c r="P66" s="3"/>
      <c r="Q66" s="3"/>
      <c r="R66" s="3"/>
      <c r="S66" s="3"/>
      <c r="T66" s="3"/>
      <c r="U66" s="3"/>
      <c r="V66" s="3"/>
      <c r="W66" s="3"/>
      <c r="X66" s="3"/>
    </row>
    <row r="67" spans="1:33" x14ac:dyDescent="0.2">
      <c r="A67" s="224"/>
      <c r="B67" s="225"/>
      <c r="C67" s="260"/>
      <c r="D67" s="225"/>
      <c r="E67" s="225"/>
      <c r="F67" s="225"/>
      <c r="G67" s="226"/>
      <c r="H67" s="3"/>
      <c r="I67" s="3"/>
      <c r="J67" s="3"/>
      <c r="K67" s="3"/>
      <c r="L67" s="3"/>
      <c r="M67" s="3"/>
      <c r="N67" s="3"/>
      <c r="O67" s="3"/>
      <c r="P67" s="3"/>
      <c r="Q67" s="3"/>
      <c r="R67" s="3"/>
      <c r="S67" s="3"/>
      <c r="T67" s="3"/>
      <c r="U67" s="3"/>
      <c r="V67" s="3"/>
      <c r="W67" s="3"/>
      <c r="X67" s="3"/>
    </row>
    <row r="68" spans="1:33" x14ac:dyDescent="0.2">
      <c r="A68" s="227"/>
      <c r="B68" s="228"/>
      <c r="C68" s="261"/>
      <c r="D68" s="228"/>
      <c r="E68" s="228"/>
      <c r="F68" s="228"/>
      <c r="G68" s="229"/>
      <c r="H68" s="3"/>
      <c r="I68" s="3"/>
      <c r="J68" s="3"/>
      <c r="K68" s="3"/>
      <c r="L68" s="3"/>
      <c r="M68" s="3"/>
      <c r="N68" s="3"/>
      <c r="O68" s="3"/>
      <c r="P68" s="3"/>
      <c r="Q68" s="3"/>
      <c r="R68" s="3"/>
      <c r="S68" s="3"/>
      <c r="T68" s="3"/>
      <c r="U68" s="3"/>
      <c r="V68" s="3"/>
      <c r="W68" s="3"/>
      <c r="X68" s="3"/>
    </row>
    <row r="69" spans="1:33" x14ac:dyDescent="0.2">
      <c r="A69" s="3"/>
      <c r="B69" s="4"/>
      <c r="C69" s="256"/>
      <c r="D69" s="6"/>
      <c r="E69" s="3"/>
      <c r="F69" s="3"/>
      <c r="G69" s="3"/>
      <c r="H69" s="3"/>
      <c r="I69" s="3"/>
      <c r="J69" s="3"/>
      <c r="K69" s="3"/>
      <c r="L69" s="3"/>
      <c r="M69" s="3"/>
      <c r="N69" s="3"/>
      <c r="O69" s="3"/>
      <c r="P69" s="3"/>
      <c r="Q69" s="3"/>
      <c r="R69" s="3"/>
      <c r="S69" s="3"/>
      <c r="T69" s="3"/>
      <c r="U69" s="3"/>
      <c r="V69" s="3"/>
      <c r="W69" s="3"/>
      <c r="X69" s="3"/>
    </row>
    <row r="70" spans="1:33" x14ac:dyDescent="0.2">
      <c r="C70" s="262"/>
      <c r="D70" s="10"/>
      <c r="AG70" t="s">
        <v>190</v>
      </c>
    </row>
    <row r="71" spans="1:33" x14ac:dyDescent="0.2">
      <c r="D71" s="10"/>
    </row>
    <row r="72" spans="1:33" x14ac:dyDescent="0.2">
      <c r="D72" s="10"/>
    </row>
    <row r="73" spans="1:33" x14ac:dyDescent="0.2">
      <c r="D73" s="10"/>
    </row>
    <row r="74" spans="1:33" x14ac:dyDescent="0.2">
      <c r="D74" s="10"/>
    </row>
    <row r="75" spans="1:33" x14ac:dyDescent="0.2">
      <c r="D75" s="10"/>
    </row>
    <row r="76" spans="1:33" x14ac:dyDescent="0.2">
      <c r="D76" s="10"/>
    </row>
    <row r="77" spans="1:33" x14ac:dyDescent="0.2">
      <c r="D77" s="10"/>
    </row>
    <row r="78" spans="1:33" x14ac:dyDescent="0.2">
      <c r="D78" s="10"/>
    </row>
    <row r="79" spans="1:33" x14ac:dyDescent="0.2">
      <c r="D79" s="10"/>
    </row>
    <row r="80" spans="1:33"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8">
    <mergeCell ref="A64:G68"/>
    <mergeCell ref="C40:G40"/>
    <mergeCell ref="A1:G1"/>
    <mergeCell ref="C2:G2"/>
    <mergeCell ref="C3:G3"/>
    <mergeCell ref="C4:G4"/>
    <mergeCell ref="A56:B56"/>
    <mergeCell ref="A63:C63"/>
  </mergeCells>
  <pageMargins left="0.59055118110236204" right="0.196850393700787" top="0.78740157499999996" bottom="0.78740157499999996" header="0.3" footer="0.3"/>
  <pageSetup paperSize="9" orientation="portrait"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IO 01.2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'IO 01.2 1 Pol'!Názvy_tisku</vt:lpstr>
      <vt:lpstr>oadresa</vt:lpstr>
      <vt:lpstr>Stavba!Objednatel</vt:lpstr>
      <vt:lpstr>Stavba!Objekt</vt:lpstr>
      <vt:lpstr>'IO 01.2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Boss</dc:creator>
  <cp:lastModifiedBy>Boss</cp:lastModifiedBy>
  <cp:lastPrinted>2019-03-19T12:27:02Z</cp:lastPrinted>
  <dcterms:created xsi:type="dcterms:W3CDTF">2009-04-08T07:15:50Z</dcterms:created>
  <dcterms:modified xsi:type="dcterms:W3CDTF">2020-03-18T14:26:26Z</dcterms:modified>
</cp:coreProperties>
</file>